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риф сан" sheetId="1" r:id="rId1"/>
  </sheets>
  <definedNames>
    <definedName name="_xlnm.Print_Area" localSheetId="0">'тариф сан'!$B$1:$Y$63</definedName>
  </definedNames>
  <calcPr fullCalcOnLoad="1"/>
</workbook>
</file>

<file path=xl/sharedStrings.xml><?xml version="1.0" encoding="utf-8"?>
<sst xmlns="http://schemas.openxmlformats.org/spreadsheetml/2006/main" count="83" uniqueCount="55">
  <si>
    <t xml:space="preserve">2023 жылы 01 қаңтарға арналған "Қостанай қаласының №1 емханасы" КМК ТАРИФИКАЦИЯЛАУ ТІЗІМДЕРІ </t>
  </si>
  <si>
    <t xml:space="preserve">Бас дәрігердің м.а. </t>
  </si>
  <si>
    <t xml:space="preserve">К.Ж.Муржакупов </t>
  </si>
  <si>
    <t>Кіші қызметкерлер</t>
  </si>
  <si>
    <t>р/с №</t>
  </si>
  <si>
    <t>ЛАУАЗЫМЫ</t>
  </si>
  <si>
    <t>ТЕГІ АТЫ-ЖӨНІ</t>
  </si>
  <si>
    <t>НЛҚ</t>
  </si>
  <si>
    <t>коэффициент</t>
  </si>
  <si>
    <t>дәреже, G</t>
  </si>
  <si>
    <t>лауазымдық жалақы</t>
  </si>
  <si>
    <t>лауазымдық жалақы + 1,45 к-тпен</t>
  </si>
  <si>
    <t>10% қосқанда лауазымдық жалақы</t>
  </si>
  <si>
    <t>Лауазымдық жалақының ЖИЫНЫ (теңге)</t>
  </si>
  <si>
    <t>Осы лауазым бойынша жұмыс көлемі (1,0: 0,75: 0,5: 0,25)</t>
  </si>
  <si>
    <t>Қызметкердің лауазымдық жалақысы бойынша айлық жалақы қоры (теңге)</t>
  </si>
  <si>
    <t xml:space="preserve">Еңбекақы төлеу туралы Ережеге сәйкес к-ты жоғарылатуды ескере отырып ЛҚ </t>
  </si>
  <si>
    <t>Сауықтыруға арналған жәрдемақы теңгемен</t>
  </si>
  <si>
    <t>тарифная ставка предусмотренная тарифной сеткой- должностной оклад</t>
  </si>
  <si>
    <t>меңгерушілік үшін өсім мөлшері</t>
  </si>
  <si>
    <t xml:space="preserve">Барлық тарифтік ставка (айлықақы) 7-топ+9 топ </t>
  </si>
  <si>
    <t>залалдылық</t>
  </si>
  <si>
    <t>за ученую степень</t>
  </si>
  <si>
    <t>басқа көтермелер</t>
  </si>
  <si>
    <t>Штат бірліктерінің саны</t>
  </si>
  <si>
    <t>Айлық қор, теңгемен</t>
  </si>
  <si>
    <t>%</t>
  </si>
  <si>
    <t>теңге сомасы</t>
  </si>
  <si>
    <t>сумма в тнг</t>
  </si>
  <si>
    <t>Шаруашылық бике</t>
  </si>
  <si>
    <t xml:space="preserve"> </t>
  </si>
  <si>
    <t>Дәрігерлік кабинеттер</t>
  </si>
  <si>
    <t>Дәрігерлік кабинеттердің санитары</t>
  </si>
  <si>
    <t>Жиыны</t>
  </si>
  <si>
    <t xml:space="preserve">Зертханалық - диагностикалық бөлімше </t>
  </si>
  <si>
    <t xml:space="preserve">Зертханалық кабинеттердің санитары </t>
  </si>
  <si>
    <t xml:space="preserve">Рентген кабинетінің санитары </t>
  </si>
  <si>
    <t>Акушерлік - гинекологиялық бөлімше</t>
  </si>
  <si>
    <t>Маманданыдырылған көмек бөлімшесі</t>
  </si>
  <si>
    <t xml:space="preserve">Бастапқы психологиялық денсаулық орталығы </t>
  </si>
  <si>
    <t>Санитар</t>
  </si>
  <si>
    <t>Гастроэнтерология және гепатология орталығы</t>
  </si>
  <si>
    <t>Санитарка</t>
  </si>
  <si>
    <t xml:space="preserve">Алдын алу және әлеуметтік - психологиялық көмек бөлімшесі </t>
  </si>
  <si>
    <t xml:space="preserve">Стационарды алмастырушы көмек бөлімшесі </t>
  </si>
  <si>
    <t xml:space="preserve">Жиыны </t>
  </si>
  <si>
    <t>Барлығы</t>
  </si>
  <si>
    <t>Бас бухгалтер</t>
  </si>
  <si>
    <t xml:space="preserve">С.Ш.Жанайдарова </t>
  </si>
  <si>
    <t xml:space="preserve">ЕАІ жөнінде бас дәрігердің орынбасары </t>
  </si>
  <si>
    <t>Ж.Т.Әлмағамбетова</t>
  </si>
  <si>
    <t>Кадрлар бөлімшесінің маманы:</t>
  </si>
  <si>
    <t xml:space="preserve">Д.Д.Мендыбаева </t>
  </si>
  <si>
    <t xml:space="preserve">Экономист </t>
  </si>
  <si>
    <t xml:space="preserve">Т.Н.Солодовник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</si>
</sst>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2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u val="single"/>
      <sz val="8.8"/>
      <color indexed="12"/>
      <name val="Arial Cyr"/>
      <family val="2"/>
    </font>
    <font>
      <u val="single"/>
      <sz val="8.8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.8"/>
      <color theme="10"/>
      <name val="Arial Cyr"/>
      <family val="2"/>
    </font>
    <font>
      <u val="single"/>
      <sz val="8.8"/>
      <color theme="11"/>
      <name val="Arial Cyr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/>
    </xf>
    <xf numFmtId="1" fontId="12" fillId="0" borderId="15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77" fontId="2" fillId="0" borderId="0" xfId="16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zoomScale="130" zoomScaleSheetLayoutView="130" workbookViewId="0" topLeftCell="A52">
      <selection activeCell="C58" sqref="C58:I61"/>
    </sheetView>
  </sheetViews>
  <sheetFormatPr defaultColWidth="9.375" defaultRowHeight="12.75"/>
  <cols>
    <col min="1" max="1" width="4.875" style="6" customWidth="1"/>
    <col min="2" max="2" width="13.125" style="7" customWidth="1"/>
    <col min="3" max="3" width="14.25390625" style="7" customWidth="1"/>
    <col min="4" max="4" width="7.00390625" style="7" customWidth="1"/>
    <col min="5" max="5" width="6.625" style="7" customWidth="1"/>
    <col min="6" max="6" width="5.625" style="7" customWidth="1"/>
    <col min="7" max="7" width="7.75390625" style="7" customWidth="1"/>
    <col min="8" max="8" width="8.75390625" style="7" customWidth="1"/>
    <col min="9" max="9" width="6.875" style="7" customWidth="1"/>
    <col min="10" max="10" width="3.75390625" style="7" customWidth="1"/>
    <col min="11" max="11" width="5.625" style="7" customWidth="1"/>
    <col min="12" max="12" width="7.625" style="7" customWidth="1"/>
    <col min="13" max="13" width="5.75390625" style="7" customWidth="1"/>
    <col min="14" max="14" width="6.375" style="7" customWidth="1"/>
    <col min="15" max="15" width="6.625" style="7" hidden="1" customWidth="1"/>
    <col min="16" max="16" width="7.75390625" style="7" hidden="1" customWidth="1"/>
    <col min="17" max="17" width="5.125" style="7" customWidth="1"/>
    <col min="18" max="18" width="5.375" style="7" customWidth="1"/>
    <col min="19" max="19" width="6.875" style="7" customWidth="1"/>
    <col min="20" max="20" width="8.375" style="7" customWidth="1"/>
    <col min="21" max="21" width="9.75390625" style="7" customWidth="1"/>
    <col min="22" max="22" width="9.375" style="7" customWidth="1"/>
    <col min="23" max="23" width="7.125" style="7" customWidth="1"/>
    <col min="24" max="24" width="8.875" style="7" customWidth="1"/>
    <col min="25" max="25" width="11.25390625" style="7" customWidth="1"/>
    <col min="26" max="16384" width="9.125" style="7" bestFit="1" customWidth="1"/>
  </cols>
  <sheetData>
    <row r="1" spans="2:25" ht="12.75">
      <c r="B1" s="8"/>
      <c r="C1" s="9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2:25" ht="12.75"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4"/>
      <c r="R2" s="14"/>
      <c r="S2" s="14" t="s">
        <v>1</v>
      </c>
      <c r="T2" s="14"/>
      <c r="U2" s="14"/>
      <c r="V2" s="14"/>
      <c r="W2" s="14"/>
      <c r="X2" s="14"/>
      <c r="Y2" s="14"/>
    </row>
    <row r="3" spans="2:25" ht="12.75"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4"/>
      <c r="P3" s="14"/>
      <c r="Q3" s="14"/>
      <c r="R3" s="14"/>
      <c r="S3" s="14" t="s">
        <v>2</v>
      </c>
      <c r="T3" s="14"/>
      <c r="U3" s="70"/>
      <c r="V3" s="70"/>
      <c r="W3" s="70"/>
      <c r="X3" s="14"/>
      <c r="Y3" s="14"/>
    </row>
    <row r="4" spans="2:25" ht="12.75">
      <c r="B4" s="11" t="s">
        <v>3</v>
      </c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15" t="s">
        <v>4</v>
      </c>
      <c r="B5" s="16" t="s">
        <v>5</v>
      </c>
      <c r="C5" s="17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60" t="s">
        <v>12</v>
      </c>
      <c r="J5" s="61" t="e">
        <f>#REF!</f>
        <v>#REF!</v>
      </c>
      <c r="K5" s="62"/>
      <c r="L5" s="62"/>
      <c r="M5" s="62"/>
      <c r="N5" s="62"/>
      <c r="O5" s="62"/>
      <c r="P5" s="62"/>
      <c r="Q5" s="62"/>
      <c r="R5" s="71"/>
      <c r="S5" s="17" t="s">
        <v>13</v>
      </c>
      <c r="T5" s="17" t="s">
        <v>14</v>
      </c>
      <c r="U5" s="17" t="s">
        <v>15</v>
      </c>
      <c r="V5" s="17" t="s">
        <v>16</v>
      </c>
      <c r="W5" s="72" t="s">
        <v>17</v>
      </c>
      <c r="X5" s="72"/>
      <c r="Y5" s="89"/>
    </row>
    <row r="6" spans="1:25" s="1" customFormat="1" ht="29.25" customHeight="1">
      <c r="A6" s="15"/>
      <c r="B6" s="18"/>
      <c r="C6" s="19"/>
      <c r="D6" s="18"/>
      <c r="E6" s="16"/>
      <c r="F6" s="16"/>
      <c r="G6" s="18" t="s">
        <v>18</v>
      </c>
      <c r="H6" s="16"/>
      <c r="I6" s="60"/>
      <c r="J6" s="63" t="s">
        <v>19</v>
      </c>
      <c r="K6" s="64"/>
      <c r="L6" s="17" t="s">
        <v>20</v>
      </c>
      <c r="M6" s="16" t="s">
        <v>21</v>
      </c>
      <c r="N6" s="65"/>
      <c r="O6" s="63" t="s">
        <v>22</v>
      </c>
      <c r="P6" s="64"/>
      <c r="Q6" s="63" t="s">
        <v>23</v>
      </c>
      <c r="R6" s="64"/>
      <c r="S6" s="19"/>
      <c r="T6" s="19"/>
      <c r="U6" s="73"/>
      <c r="V6" s="19"/>
      <c r="W6" s="72"/>
      <c r="X6" s="72"/>
      <c r="Y6" s="60"/>
    </row>
    <row r="7" spans="1:25" s="1" customFormat="1" ht="11.25" customHeight="1">
      <c r="A7" s="15"/>
      <c r="B7" s="18"/>
      <c r="C7" s="19"/>
      <c r="D7" s="18"/>
      <c r="E7" s="16"/>
      <c r="F7" s="16"/>
      <c r="G7" s="18"/>
      <c r="H7" s="16"/>
      <c r="I7" s="60"/>
      <c r="J7" s="66"/>
      <c r="K7" s="67"/>
      <c r="L7" s="19"/>
      <c r="M7" s="65"/>
      <c r="N7" s="65"/>
      <c r="O7" s="66"/>
      <c r="P7" s="67"/>
      <c r="Q7" s="66"/>
      <c r="R7" s="67"/>
      <c r="S7" s="19"/>
      <c r="T7" s="19"/>
      <c r="U7" s="73"/>
      <c r="V7" s="19"/>
      <c r="W7" s="72" t="s">
        <v>24</v>
      </c>
      <c r="X7" s="72" t="s">
        <v>25</v>
      </c>
      <c r="Y7" s="60"/>
    </row>
    <row r="8" spans="1:25" s="1" customFormat="1" ht="67.5" customHeight="1">
      <c r="A8" s="15"/>
      <c r="B8" s="18"/>
      <c r="C8" s="20"/>
      <c r="D8" s="18"/>
      <c r="E8" s="16"/>
      <c r="F8" s="16"/>
      <c r="G8" s="18"/>
      <c r="H8" s="16"/>
      <c r="I8" s="68"/>
      <c r="J8" s="69" t="s">
        <v>26</v>
      </c>
      <c r="K8" s="16" t="s">
        <v>27</v>
      </c>
      <c r="L8" s="20"/>
      <c r="M8" s="69" t="s">
        <v>26</v>
      </c>
      <c r="N8" s="16" t="s">
        <v>27</v>
      </c>
      <c r="O8" s="69" t="s">
        <v>26</v>
      </c>
      <c r="P8" s="16" t="s">
        <v>28</v>
      </c>
      <c r="Q8" s="69" t="s">
        <v>26</v>
      </c>
      <c r="R8" s="16" t="s">
        <v>27</v>
      </c>
      <c r="S8" s="20"/>
      <c r="T8" s="20"/>
      <c r="U8" s="74"/>
      <c r="V8" s="20"/>
      <c r="W8" s="72"/>
      <c r="X8" s="72"/>
      <c r="Y8" s="68"/>
    </row>
    <row r="9" spans="1:25" s="1" customFormat="1" ht="12.75">
      <c r="A9" s="15">
        <v>1</v>
      </c>
      <c r="B9" s="21">
        <v>2</v>
      </c>
      <c r="C9" s="21">
        <v>3</v>
      </c>
      <c r="D9" s="18">
        <v>4</v>
      </c>
      <c r="E9" s="21">
        <v>5</v>
      </c>
      <c r="F9" s="21">
        <v>6</v>
      </c>
      <c r="G9" s="18">
        <v>7</v>
      </c>
      <c r="H9" s="18">
        <v>8</v>
      </c>
      <c r="I9" s="18">
        <v>9</v>
      </c>
      <c r="J9" s="21">
        <v>10</v>
      </c>
      <c r="K9" s="21">
        <v>11</v>
      </c>
      <c r="L9" s="18">
        <v>12</v>
      </c>
      <c r="M9" s="21">
        <v>13</v>
      </c>
      <c r="N9" s="21">
        <v>14</v>
      </c>
      <c r="O9" s="18">
        <v>13</v>
      </c>
      <c r="P9" s="21">
        <v>14</v>
      </c>
      <c r="Q9" s="21">
        <v>15</v>
      </c>
      <c r="R9" s="18">
        <v>16</v>
      </c>
      <c r="S9" s="21">
        <v>17</v>
      </c>
      <c r="T9" s="21">
        <v>18</v>
      </c>
      <c r="U9" s="18">
        <v>19</v>
      </c>
      <c r="V9" s="18">
        <v>20</v>
      </c>
      <c r="W9" s="21">
        <v>21</v>
      </c>
      <c r="X9" s="18">
        <v>22</v>
      </c>
      <c r="Y9" s="55"/>
    </row>
    <row r="10" spans="1:25" ht="12" customHeight="1">
      <c r="A10" s="22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55"/>
      <c r="Y10" s="55"/>
    </row>
    <row r="11" spans="1:25" ht="12" customHeight="1">
      <c r="A11" s="22"/>
      <c r="B11" s="26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55"/>
    </row>
    <row r="12" spans="1:27" s="2" customFormat="1" ht="12.75">
      <c r="A12" s="27">
        <v>1</v>
      </c>
      <c r="B12" s="28" t="s">
        <v>29</v>
      </c>
      <c r="C12" s="29"/>
      <c r="D12" s="30">
        <v>17697</v>
      </c>
      <c r="E12" s="31">
        <v>2.92</v>
      </c>
      <c r="F12" s="32">
        <v>5</v>
      </c>
      <c r="G12" s="30">
        <f>E12*17697</f>
        <v>51675.24</v>
      </c>
      <c r="H12" s="30">
        <f>G12*1.45</f>
        <v>74929.098</v>
      </c>
      <c r="I12" s="30">
        <f>H12*1.1</f>
        <v>82422.0078</v>
      </c>
      <c r="J12" s="32"/>
      <c r="K12" s="32"/>
      <c r="L12" s="30">
        <f>I12</f>
        <v>82422.0078</v>
      </c>
      <c r="M12" s="32"/>
      <c r="N12" s="30">
        <f>D12*M12/100</f>
        <v>0</v>
      </c>
      <c r="O12" s="32"/>
      <c r="P12" s="32"/>
      <c r="Q12" s="32"/>
      <c r="R12" s="32"/>
      <c r="S12" s="30" t="s">
        <v>30</v>
      </c>
      <c r="T12" s="31">
        <v>1</v>
      </c>
      <c r="U12" s="32">
        <f>L12</f>
        <v>82422.0078</v>
      </c>
      <c r="V12" s="30"/>
      <c r="W12" s="31">
        <v>1</v>
      </c>
      <c r="X12" s="75">
        <v>74729</v>
      </c>
      <c r="Y12" s="25"/>
      <c r="Z12" s="39"/>
      <c r="AA12" s="39"/>
    </row>
    <row r="13" spans="1:27" s="2" customFormat="1" ht="12.75">
      <c r="A13" s="27"/>
      <c r="B13" s="28"/>
      <c r="C13" s="29"/>
      <c r="D13" s="30"/>
      <c r="E13" s="31"/>
      <c r="F13" s="32"/>
      <c r="G13" s="30"/>
      <c r="H13" s="30">
        <f>G13*1.23</f>
        <v>0</v>
      </c>
      <c r="I13" s="30">
        <f aca="true" t="shared" si="0" ref="I13:I54">H13*1.1</f>
        <v>0</v>
      </c>
      <c r="J13" s="32"/>
      <c r="K13" s="32"/>
      <c r="L13" s="30"/>
      <c r="M13" s="32"/>
      <c r="N13" s="30"/>
      <c r="O13" s="32"/>
      <c r="P13" s="32"/>
      <c r="Q13" s="32"/>
      <c r="R13" s="32"/>
      <c r="S13" s="30"/>
      <c r="T13" s="76">
        <f>SUM(T12:T12)</f>
        <v>1</v>
      </c>
      <c r="U13" s="77">
        <f>SUM(U12:U12)</f>
        <v>82422.0078</v>
      </c>
      <c r="V13" s="76"/>
      <c r="W13" s="76">
        <f>SUM(W12:W12)</f>
        <v>1</v>
      </c>
      <c r="X13" s="75">
        <f>X12</f>
        <v>74729</v>
      </c>
      <c r="Y13" s="25"/>
      <c r="Z13" s="39"/>
      <c r="AA13" s="39"/>
    </row>
    <row r="14" spans="1:27" s="2" customFormat="1" ht="14.25">
      <c r="A14" s="27"/>
      <c r="B14" s="33" t="s">
        <v>31</v>
      </c>
      <c r="C14" s="29"/>
      <c r="D14" s="34"/>
      <c r="E14" s="35"/>
      <c r="F14" s="29"/>
      <c r="G14" s="34"/>
      <c r="H14" s="30">
        <f>G14*1.23</f>
        <v>0</v>
      </c>
      <c r="I14" s="30">
        <f t="shared" si="0"/>
        <v>0</v>
      </c>
      <c r="J14" s="29"/>
      <c r="K14" s="29"/>
      <c r="L14" s="30">
        <f aca="true" t="shared" si="1" ref="L14:L19">I14+J14</f>
        <v>0</v>
      </c>
      <c r="M14" s="29"/>
      <c r="N14" s="34"/>
      <c r="O14" s="29"/>
      <c r="P14" s="29"/>
      <c r="Q14" s="29"/>
      <c r="R14" s="29"/>
      <c r="S14" s="34"/>
      <c r="T14" s="35"/>
      <c r="U14" s="29"/>
      <c r="V14" s="34"/>
      <c r="W14" s="35"/>
      <c r="X14" s="78"/>
      <c r="Y14" s="25"/>
      <c r="Z14" s="39"/>
      <c r="AA14" s="39"/>
    </row>
    <row r="15" spans="1:27" s="2" customFormat="1" ht="33.75">
      <c r="A15" s="36">
        <v>2</v>
      </c>
      <c r="B15" s="37" t="s">
        <v>32</v>
      </c>
      <c r="C15" s="29"/>
      <c r="D15" s="30">
        <v>17697</v>
      </c>
      <c r="E15" s="31">
        <v>2.89</v>
      </c>
      <c r="F15" s="32">
        <v>4</v>
      </c>
      <c r="G15" s="30">
        <f aca="true" t="shared" si="2" ref="G15:G24">D15*E15</f>
        <v>51144.33</v>
      </c>
      <c r="H15" s="30">
        <f>G15*1.45</f>
        <v>74159.2785</v>
      </c>
      <c r="I15" s="30">
        <f t="shared" si="0"/>
        <v>81575.20635000001</v>
      </c>
      <c r="J15" s="32"/>
      <c r="K15" s="32"/>
      <c r="L15" s="30">
        <f t="shared" si="1"/>
        <v>81575.20635000001</v>
      </c>
      <c r="M15" s="32"/>
      <c r="N15" s="30">
        <f aca="true" t="shared" si="3" ref="N15:N24">D15*M15/100</f>
        <v>0</v>
      </c>
      <c r="O15" s="32"/>
      <c r="P15" s="32"/>
      <c r="Q15" s="32"/>
      <c r="R15" s="32"/>
      <c r="S15" s="30">
        <f aca="true" t="shared" si="4" ref="S15:S24">L15+N15+P15+Q15</f>
        <v>81575.20635000001</v>
      </c>
      <c r="T15" s="79">
        <v>1.25</v>
      </c>
      <c r="U15" s="32">
        <f aca="true" t="shared" si="5" ref="U15:U24">S15*T15</f>
        <v>101969.0079375</v>
      </c>
      <c r="V15" s="30"/>
      <c r="W15" s="31">
        <v>1</v>
      </c>
      <c r="X15" s="75">
        <f>H15</f>
        <v>74159.2785</v>
      </c>
      <c r="Y15" s="25"/>
      <c r="Z15" s="39"/>
      <c r="AA15" s="39"/>
    </row>
    <row r="16" spans="1:27" s="2" customFormat="1" ht="36" customHeight="1">
      <c r="A16" s="27">
        <v>3</v>
      </c>
      <c r="B16" s="37" t="s">
        <v>32</v>
      </c>
      <c r="C16" s="29"/>
      <c r="D16" s="30">
        <v>17697</v>
      </c>
      <c r="E16" s="31">
        <v>2.89</v>
      </c>
      <c r="F16" s="32">
        <v>4</v>
      </c>
      <c r="G16" s="30">
        <f t="shared" si="2"/>
        <v>51144.33</v>
      </c>
      <c r="H16" s="30">
        <f aca="true" t="shared" si="6" ref="H16:H54">G16*1.45</f>
        <v>74159.2785</v>
      </c>
      <c r="I16" s="30">
        <f t="shared" si="0"/>
        <v>81575.20635000001</v>
      </c>
      <c r="J16" s="32"/>
      <c r="K16" s="32"/>
      <c r="L16" s="30">
        <f t="shared" si="1"/>
        <v>81575.20635000001</v>
      </c>
      <c r="M16" s="32"/>
      <c r="N16" s="30">
        <f t="shared" si="3"/>
        <v>0</v>
      </c>
      <c r="O16" s="32"/>
      <c r="P16" s="32"/>
      <c r="Q16" s="32"/>
      <c r="R16" s="32"/>
      <c r="S16" s="30">
        <f t="shared" si="4"/>
        <v>81575.20635000001</v>
      </c>
      <c r="T16" s="79">
        <v>1.25</v>
      </c>
      <c r="U16" s="32">
        <f t="shared" si="5"/>
        <v>101969.0079375</v>
      </c>
      <c r="V16" s="30"/>
      <c r="W16" s="31">
        <v>1</v>
      </c>
      <c r="X16" s="75">
        <f aca="true" t="shared" si="7" ref="X16:X54">H16</f>
        <v>74159.2785</v>
      </c>
      <c r="Y16" s="25"/>
      <c r="Z16" s="39"/>
      <c r="AA16" s="39"/>
    </row>
    <row r="17" spans="1:27" s="2" customFormat="1" ht="23.25" customHeight="1">
      <c r="A17" s="36">
        <v>5</v>
      </c>
      <c r="B17" s="37" t="s">
        <v>32</v>
      </c>
      <c r="C17" s="29"/>
      <c r="D17" s="30">
        <v>17697</v>
      </c>
      <c r="E17" s="31">
        <v>2.89</v>
      </c>
      <c r="F17" s="32">
        <v>4</v>
      </c>
      <c r="G17" s="30">
        <f t="shared" si="2"/>
        <v>51144.33</v>
      </c>
      <c r="H17" s="30">
        <f t="shared" si="6"/>
        <v>74159.2785</v>
      </c>
      <c r="I17" s="30">
        <f t="shared" si="0"/>
        <v>81575.20635000001</v>
      </c>
      <c r="J17" s="32"/>
      <c r="K17" s="32"/>
      <c r="L17" s="30">
        <f t="shared" si="1"/>
        <v>81575.20635000001</v>
      </c>
      <c r="M17" s="32"/>
      <c r="N17" s="30">
        <f t="shared" si="3"/>
        <v>0</v>
      </c>
      <c r="O17" s="32"/>
      <c r="P17" s="32"/>
      <c r="Q17" s="32"/>
      <c r="R17" s="32"/>
      <c r="S17" s="30">
        <f t="shared" si="4"/>
        <v>81575.20635000001</v>
      </c>
      <c r="T17" s="79">
        <v>1.5</v>
      </c>
      <c r="U17" s="32">
        <f t="shared" si="5"/>
        <v>122362.80952500002</v>
      </c>
      <c r="V17" s="30"/>
      <c r="W17" s="31">
        <v>1</v>
      </c>
      <c r="X17" s="75">
        <f t="shared" si="7"/>
        <v>74159.2785</v>
      </c>
      <c r="Y17" s="25"/>
      <c r="Z17" s="39"/>
      <c r="AA17" s="39"/>
    </row>
    <row r="18" spans="1:27" s="2" customFormat="1" ht="23.25" customHeight="1">
      <c r="A18" s="27">
        <v>6</v>
      </c>
      <c r="B18" s="37" t="s">
        <v>32</v>
      </c>
      <c r="C18" s="29"/>
      <c r="D18" s="30">
        <v>17697</v>
      </c>
      <c r="E18" s="31">
        <v>2.89</v>
      </c>
      <c r="F18" s="32">
        <v>4</v>
      </c>
      <c r="G18" s="30">
        <f t="shared" si="2"/>
        <v>51144.33</v>
      </c>
      <c r="H18" s="30">
        <f t="shared" si="6"/>
        <v>74159.2785</v>
      </c>
      <c r="I18" s="30">
        <f t="shared" si="0"/>
        <v>81575.20635000001</v>
      </c>
      <c r="J18" s="32"/>
      <c r="K18" s="32"/>
      <c r="L18" s="30">
        <f t="shared" si="1"/>
        <v>81575.20635000001</v>
      </c>
      <c r="M18" s="32"/>
      <c r="N18" s="30">
        <f t="shared" si="3"/>
        <v>0</v>
      </c>
      <c r="O18" s="32"/>
      <c r="P18" s="32"/>
      <c r="Q18" s="32"/>
      <c r="R18" s="32"/>
      <c r="S18" s="30">
        <f t="shared" si="4"/>
        <v>81575.20635000001</v>
      </c>
      <c r="T18" s="79">
        <v>1.25</v>
      </c>
      <c r="U18" s="32">
        <f t="shared" si="5"/>
        <v>101969.0079375</v>
      </c>
      <c r="V18" s="30"/>
      <c r="W18" s="31">
        <v>1</v>
      </c>
      <c r="X18" s="75">
        <f t="shared" si="7"/>
        <v>74159.2785</v>
      </c>
      <c r="Y18" s="25"/>
      <c r="Z18" s="39"/>
      <c r="AA18" s="39"/>
    </row>
    <row r="19" spans="1:27" s="2" customFormat="1" ht="33.75">
      <c r="A19" s="36">
        <v>7</v>
      </c>
      <c r="B19" s="37" t="s">
        <v>32</v>
      </c>
      <c r="C19" s="29"/>
      <c r="D19" s="30">
        <v>17697</v>
      </c>
      <c r="E19" s="31">
        <v>2.89</v>
      </c>
      <c r="F19" s="32">
        <v>4</v>
      </c>
      <c r="G19" s="30">
        <f t="shared" si="2"/>
        <v>51144.33</v>
      </c>
      <c r="H19" s="30">
        <f t="shared" si="6"/>
        <v>74159.2785</v>
      </c>
      <c r="I19" s="30">
        <f t="shared" si="0"/>
        <v>81575.20635000001</v>
      </c>
      <c r="J19" s="32"/>
      <c r="K19" s="32"/>
      <c r="L19" s="30">
        <f t="shared" si="1"/>
        <v>81575.20635000001</v>
      </c>
      <c r="M19" s="32"/>
      <c r="N19" s="30">
        <f t="shared" si="3"/>
        <v>0</v>
      </c>
      <c r="O19" s="32"/>
      <c r="P19" s="32"/>
      <c r="Q19" s="32"/>
      <c r="R19" s="32"/>
      <c r="S19" s="30">
        <f t="shared" si="4"/>
        <v>81575.20635000001</v>
      </c>
      <c r="T19" s="79">
        <v>1.5</v>
      </c>
      <c r="U19" s="32">
        <f t="shared" si="5"/>
        <v>122362.80952500002</v>
      </c>
      <c r="V19" s="30"/>
      <c r="W19" s="31">
        <v>1</v>
      </c>
      <c r="X19" s="75">
        <f t="shared" si="7"/>
        <v>74159.2785</v>
      </c>
      <c r="Y19" s="25"/>
      <c r="Z19" s="39"/>
      <c r="AA19" s="39"/>
    </row>
    <row r="20" spans="1:27" s="2" customFormat="1" ht="33.75">
      <c r="A20" s="27">
        <v>8</v>
      </c>
      <c r="B20" s="37" t="s">
        <v>32</v>
      </c>
      <c r="C20" s="29"/>
      <c r="D20" s="30">
        <v>17697</v>
      </c>
      <c r="E20" s="31">
        <v>2.89</v>
      </c>
      <c r="F20" s="32">
        <v>4</v>
      </c>
      <c r="G20" s="30">
        <f t="shared" si="2"/>
        <v>51144.33</v>
      </c>
      <c r="H20" s="30">
        <f t="shared" si="6"/>
        <v>74159.2785</v>
      </c>
      <c r="I20" s="30">
        <f t="shared" si="0"/>
        <v>81575.20635000001</v>
      </c>
      <c r="J20" s="32"/>
      <c r="K20" s="32"/>
      <c r="L20" s="30">
        <f aca="true" t="shared" si="8" ref="L20:L36">I20+J20</f>
        <v>81575.20635000001</v>
      </c>
      <c r="M20" s="32"/>
      <c r="N20" s="30">
        <f t="shared" si="3"/>
        <v>0</v>
      </c>
      <c r="O20" s="32"/>
      <c r="P20" s="32"/>
      <c r="Q20" s="32"/>
      <c r="R20" s="32"/>
      <c r="S20" s="30">
        <f t="shared" si="4"/>
        <v>81575.20635000001</v>
      </c>
      <c r="T20" s="79">
        <v>1.25</v>
      </c>
      <c r="U20" s="32">
        <f t="shared" si="5"/>
        <v>101969.0079375</v>
      </c>
      <c r="V20" s="30"/>
      <c r="W20" s="31">
        <v>1</v>
      </c>
      <c r="X20" s="75">
        <f t="shared" si="7"/>
        <v>74159.2785</v>
      </c>
      <c r="Y20" s="25"/>
      <c r="Z20" s="39"/>
      <c r="AA20" s="39"/>
    </row>
    <row r="21" spans="1:27" s="2" customFormat="1" ht="33.75">
      <c r="A21" s="36">
        <v>9</v>
      </c>
      <c r="B21" s="37" t="s">
        <v>32</v>
      </c>
      <c r="C21" s="29"/>
      <c r="D21" s="30">
        <v>17697</v>
      </c>
      <c r="E21" s="31">
        <v>2.89</v>
      </c>
      <c r="F21" s="32">
        <v>4</v>
      </c>
      <c r="G21" s="30">
        <f t="shared" si="2"/>
        <v>51144.33</v>
      </c>
      <c r="H21" s="30">
        <f t="shared" si="6"/>
        <v>74159.2785</v>
      </c>
      <c r="I21" s="30">
        <f t="shared" si="0"/>
        <v>81575.20635000001</v>
      </c>
      <c r="J21" s="32"/>
      <c r="K21" s="32"/>
      <c r="L21" s="30">
        <f t="shared" si="8"/>
        <v>81575.20635000001</v>
      </c>
      <c r="M21" s="32"/>
      <c r="N21" s="30">
        <f t="shared" si="3"/>
        <v>0</v>
      </c>
      <c r="O21" s="32"/>
      <c r="P21" s="32"/>
      <c r="Q21" s="32"/>
      <c r="R21" s="32"/>
      <c r="S21" s="30">
        <f t="shared" si="4"/>
        <v>81575.20635000001</v>
      </c>
      <c r="T21" s="79">
        <v>1.25</v>
      </c>
      <c r="U21" s="32">
        <f t="shared" si="5"/>
        <v>101969.0079375</v>
      </c>
      <c r="V21" s="30"/>
      <c r="W21" s="31">
        <v>1</v>
      </c>
      <c r="X21" s="75">
        <f t="shared" si="7"/>
        <v>74159.2785</v>
      </c>
      <c r="Y21" s="25"/>
      <c r="Z21" s="39"/>
      <c r="AA21" s="39"/>
    </row>
    <row r="22" spans="1:27" s="2" customFormat="1" ht="33.75">
      <c r="A22" s="27">
        <v>11</v>
      </c>
      <c r="B22" s="37" t="s">
        <v>32</v>
      </c>
      <c r="C22" s="38"/>
      <c r="D22" s="30">
        <v>17697</v>
      </c>
      <c r="E22" s="31">
        <v>2.89</v>
      </c>
      <c r="F22" s="32">
        <v>4</v>
      </c>
      <c r="G22" s="30">
        <f t="shared" si="2"/>
        <v>51144.33</v>
      </c>
      <c r="H22" s="30">
        <f t="shared" si="6"/>
        <v>74159.2785</v>
      </c>
      <c r="I22" s="30">
        <f t="shared" si="0"/>
        <v>81575.20635000001</v>
      </c>
      <c r="J22" s="32"/>
      <c r="K22" s="32"/>
      <c r="L22" s="30">
        <f t="shared" si="8"/>
        <v>81575.20635000001</v>
      </c>
      <c r="M22" s="32"/>
      <c r="N22" s="30">
        <f t="shared" si="3"/>
        <v>0</v>
      </c>
      <c r="O22" s="32"/>
      <c r="P22" s="32"/>
      <c r="Q22" s="32"/>
      <c r="R22" s="32"/>
      <c r="S22" s="30">
        <f t="shared" si="4"/>
        <v>81575.20635000001</v>
      </c>
      <c r="T22" s="79">
        <v>1.5</v>
      </c>
      <c r="U22" s="32">
        <f t="shared" si="5"/>
        <v>122362.80952500002</v>
      </c>
      <c r="V22" s="30"/>
      <c r="W22" s="31">
        <v>1</v>
      </c>
      <c r="X22" s="75">
        <f t="shared" si="7"/>
        <v>74159.2785</v>
      </c>
      <c r="Y22" s="25"/>
      <c r="Z22" s="39"/>
      <c r="AA22" s="39"/>
    </row>
    <row r="23" spans="1:27" s="2" customFormat="1" ht="33.75">
      <c r="A23" s="27">
        <v>12</v>
      </c>
      <c r="B23" s="37" t="s">
        <v>32</v>
      </c>
      <c r="C23" s="38"/>
      <c r="D23" s="30">
        <v>17697</v>
      </c>
      <c r="E23" s="31">
        <v>2.89</v>
      </c>
      <c r="F23" s="32">
        <v>4</v>
      </c>
      <c r="G23" s="30">
        <f t="shared" si="2"/>
        <v>51144.33</v>
      </c>
      <c r="H23" s="30">
        <f t="shared" si="6"/>
        <v>74159.2785</v>
      </c>
      <c r="I23" s="30">
        <f t="shared" si="0"/>
        <v>81575.20635000001</v>
      </c>
      <c r="J23" s="32"/>
      <c r="K23" s="32"/>
      <c r="L23" s="30">
        <f t="shared" si="8"/>
        <v>81575.20635000001</v>
      </c>
      <c r="M23" s="32"/>
      <c r="N23" s="30">
        <f t="shared" si="3"/>
        <v>0</v>
      </c>
      <c r="O23" s="32"/>
      <c r="P23" s="32"/>
      <c r="Q23" s="32"/>
      <c r="R23" s="32"/>
      <c r="S23" s="30">
        <f t="shared" si="4"/>
        <v>81575.20635000001</v>
      </c>
      <c r="T23" s="79">
        <v>1.5</v>
      </c>
      <c r="U23" s="32">
        <f t="shared" si="5"/>
        <v>122362.80952500002</v>
      </c>
      <c r="V23" s="30"/>
      <c r="W23" s="31">
        <v>1</v>
      </c>
      <c r="X23" s="75">
        <f t="shared" si="7"/>
        <v>74159.2785</v>
      </c>
      <c r="Y23" s="25"/>
      <c r="Z23" s="39"/>
      <c r="AA23" s="39"/>
    </row>
    <row r="24" spans="1:27" s="2" customFormat="1" ht="33.75">
      <c r="A24" s="36">
        <v>13</v>
      </c>
      <c r="B24" s="37" t="s">
        <v>32</v>
      </c>
      <c r="C24" s="39"/>
      <c r="D24" s="30">
        <v>17697</v>
      </c>
      <c r="E24" s="31">
        <v>2.89</v>
      </c>
      <c r="F24" s="32">
        <v>4</v>
      </c>
      <c r="G24" s="30">
        <f t="shared" si="2"/>
        <v>51144.33</v>
      </c>
      <c r="H24" s="30">
        <f t="shared" si="6"/>
        <v>74159.2785</v>
      </c>
      <c r="I24" s="30">
        <f t="shared" si="0"/>
        <v>81575.20635000001</v>
      </c>
      <c r="J24" s="32"/>
      <c r="K24" s="32"/>
      <c r="L24" s="30">
        <f t="shared" si="8"/>
        <v>81575.20635000001</v>
      </c>
      <c r="M24" s="32"/>
      <c r="N24" s="30">
        <f t="shared" si="3"/>
        <v>0</v>
      </c>
      <c r="O24" s="32"/>
      <c r="P24" s="32"/>
      <c r="Q24" s="32"/>
      <c r="R24" s="32"/>
      <c r="S24" s="30">
        <f t="shared" si="4"/>
        <v>81575.20635000001</v>
      </c>
      <c r="T24" s="79">
        <v>1.25</v>
      </c>
      <c r="U24" s="32">
        <f t="shared" si="5"/>
        <v>101969.0079375</v>
      </c>
      <c r="V24" s="30"/>
      <c r="W24" s="31">
        <v>1</v>
      </c>
      <c r="X24" s="75">
        <f t="shared" si="7"/>
        <v>74159.2785</v>
      </c>
      <c r="Y24" s="25"/>
      <c r="Z24" s="39"/>
      <c r="AA24" s="39"/>
    </row>
    <row r="25" spans="1:27" s="2" customFormat="1" ht="12.75">
      <c r="A25" s="27"/>
      <c r="B25" s="29" t="s">
        <v>33</v>
      </c>
      <c r="C25" s="29"/>
      <c r="D25" s="34"/>
      <c r="E25" s="31"/>
      <c r="F25" s="32"/>
      <c r="G25" s="30"/>
      <c r="H25" s="30">
        <f t="shared" si="6"/>
        <v>0</v>
      </c>
      <c r="I25" s="30">
        <f t="shared" si="0"/>
        <v>0</v>
      </c>
      <c r="J25" s="32"/>
      <c r="K25" s="32"/>
      <c r="L25" s="30">
        <f t="shared" si="8"/>
        <v>0</v>
      </c>
      <c r="M25" s="32"/>
      <c r="N25" s="30"/>
      <c r="O25" s="32"/>
      <c r="P25" s="32"/>
      <c r="Q25" s="32"/>
      <c r="R25" s="32"/>
      <c r="S25" s="30"/>
      <c r="T25" s="80">
        <f>SUM(T15:T24)</f>
        <v>13.5</v>
      </c>
      <c r="U25" s="81">
        <f>SUM(U15:U24)</f>
        <v>1101265.285725</v>
      </c>
      <c r="V25" s="80">
        <f>SUM(V15:V24)</f>
        <v>0</v>
      </c>
      <c r="W25" s="80">
        <f>SUM(W15:W24)</f>
        <v>10</v>
      </c>
      <c r="X25" s="81">
        <f>SUM(X15:X24)</f>
        <v>741592.785</v>
      </c>
      <c r="Y25" s="81"/>
      <c r="Z25" s="39"/>
      <c r="AA25" s="39"/>
    </row>
    <row r="26" spans="1:27" s="2" customFormat="1" ht="14.25">
      <c r="A26" s="27"/>
      <c r="B26" s="33" t="s">
        <v>34</v>
      </c>
      <c r="C26" s="29"/>
      <c r="D26" s="34"/>
      <c r="E26" s="31"/>
      <c r="F26" s="29"/>
      <c r="G26" s="34"/>
      <c r="H26" s="30">
        <f t="shared" si="6"/>
        <v>0</v>
      </c>
      <c r="I26" s="30">
        <f t="shared" si="0"/>
        <v>0</v>
      </c>
      <c r="J26" s="29"/>
      <c r="K26" s="29"/>
      <c r="L26" s="30">
        <f t="shared" si="8"/>
        <v>0</v>
      </c>
      <c r="M26" s="29"/>
      <c r="N26" s="34"/>
      <c r="O26" s="29"/>
      <c r="P26" s="29"/>
      <c r="Q26" s="29"/>
      <c r="R26" s="29"/>
      <c r="S26" s="34"/>
      <c r="T26" s="35"/>
      <c r="U26" s="29"/>
      <c r="V26" s="34"/>
      <c r="W26" s="35"/>
      <c r="X26" s="75">
        <f t="shared" si="7"/>
        <v>0</v>
      </c>
      <c r="Y26" s="25"/>
      <c r="Z26" s="39"/>
      <c r="AA26" s="39"/>
    </row>
    <row r="27" spans="1:27" s="2" customFormat="1" ht="33.75">
      <c r="A27" s="27">
        <v>14</v>
      </c>
      <c r="B27" s="37" t="s">
        <v>35</v>
      </c>
      <c r="C27" s="29"/>
      <c r="D27" s="30">
        <v>17697</v>
      </c>
      <c r="E27" s="31">
        <v>2.89</v>
      </c>
      <c r="F27" s="32">
        <v>4</v>
      </c>
      <c r="G27" s="30">
        <f>D27*E27</f>
        <v>51144.33</v>
      </c>
      <c r="H27" s="30">
        <f t="shared" si="6"/>
        <v>74159.2785</v>
      </c>
      <c r="I27" s="30">
        <f t="shared" si="0"/>
        <v>81575.20635000001</v>
      </c>
      <c r="J27" s="32"/>
      <c r="K27" s="32"/>
      <c r="L27" s="30">
        <f t="shared" si="8"/>
        <v>81575.20635000001</v>
      </c>
      <c r="M27" s="32"/>
      <c r="N27" s="30">
        <f>D27*M27/100</f>
        <v>0</v>
      </c>
      <c r="O27" s="32"/>
      <c r="P27" s="32"/>
      <c r="Q27" s="32"/>
      <c r="R27" s="32"/>
      <c r="S27" s="30">
        <f>L27+N27+P27+Q27</f>
        <v>81575.20635000001</v>
      </c>
      <c r="T27" s="82">
        <v>1</v>
      </c>
      <c r="U27" s="32">
        <f>S27*T27</f>
        <v>81575.20635000001</v>
      </c>
      <c r="V27" s="30"/>
      <c r="W27" s="31">
        <v>1</v>
      </c>
      <c r="X27" s="75">
        <f t="shared" si="7"/>
        <v>74159.2785</v>
      </c>
      <c r="Y27" s="25"/>
      <c r="Z27" s="39"/>
      <c r="AA27" s="39"/>
    </row>
    <row r="28" spans="1:27" s="2" customFormat="1" ht="26.25" customHeight="1">
      <c r="A28" s="27">
        <v>15</v>
      </c>
      <c r="B28" s="37" t="s">
        <v>36</v>
      </c>
      <c r="C28" s="29"/>
      <c r="D28" s="30">
        <v>17697</v>
      </c>
      <c r="E28" s="31">
        <v>2.89</v>
      </c>
      <c r="F28" s="32">
        <v>4</v>
      </c>
      <c r="G28" s="30">
        <f>D28*E28</f>
        <v>51144.33</v>
      </c>
      <c r="H28" s="30">
        <f t="shared" si="6"/>
        <v>74159.2785</v>
      </c>
      <c r="I28" s="30">
        <f t="shared" si="0"/>
        <v>81575.20635000001</v>
      </c>
      <c r="J28" s="32"/>
      <c r="K28" s="32"/>
      <c r="L28" s="30">
        <f t="shared" si="8"/>
        <v>81575.20635000001</v>
      </c>
      <c r="M28" s="32"/>
      <c r="N28" s="30"/>
      <c r="O28" s="32"/>
      <c r="P28" s="32"/>
      <c r="Q28" s="32"/>
      <c r="R28" s="32"/>
      <c r="S28" s="30">
        <f>L28+N28+P28+Q28</f>
        <v>81575.20635000001</v>
      </c>
      <c r="T28" s="82">
        <v>1</v>
      </c>
      <c r="U28" s="32">
        <f>S28*T28</f>
        <v>81575.20635000001</v>
      </c>
      <c r="V28" s="30"/>
      <c r="W28" s="31">
        <v>1</v>
      </c>
      <c r="X28" s="75">
        <f t="shared" si="7"/>
        <v>74159.2785</v>
      </c>
      <c r="Y28" s="25"/>
      <c r="Z28" s="39"/>
      <c r="AA28" s="39"/>
    </row>
    <row r="29" spans="1:27" s="2" customFormat="1" ht="36.75" customHeight="1">
      <c r="A29" s="27">
        <v>16</v>
      </c>
      <c r="B29" s="37" t="s">
        <v>35</v>
      </c>
      <c r="C29" s="29"/>
      <c r="D29" s="30">
        <v>17697</v>
      </c>
      <c r="E29" s="31">
        <v>2.89</v>
      </c>
      <c r="F29" s="32">
        <v>4</v>
      </c>
      <c r="G29" s="30">
        <f>D29*E29</f>
        <v>51144.33</v>
      </c>
      <c r="H29" s="30">
        <f t="shared" si="6"/>
        <v>74159.2785</v>
      </c>
      <c r="I29" s="30">
        <f t="shared" si="0"/>
        <v>81575.20635000001</v>
      </c>
      <c r="J29" s="32"/>
      <c r="K29" s="32"/>
      <c r="L29" s="30">
        <f t="shared" si="8"/>
        <v>81575.20635000001</v>
      </c>
      <c r="M29" s="32"/>
      <c r="N29" s="30"/>
      <c r="O29" s="32"/>
      <c r="P29" s="32"/>
      <c r="Q29" s="32"/>
      <c r="R29" s="32"/>
      <c r="S29" s="30">
        <f>L29+N29+P29+Q29</f>
        <v>81575.20635000001</v>
      </c>
      <c r="T29" s="82">
        <v>1</v>
      </c>
      <c r="U29" s="32">
        <f>S29*T29</f>
        <v>81575.20635000001</v>
      </c>
      <c r="V29" s="30"/>
      <c r="W29" s="31">
        <v>1</v>
      </c>
      <c r="X29" s="75">
        <f t="shared" si="7"/>
        <v>74159.2785</v>
      </c>
      <c r="Y29" s="25"/>
      <c r="Z29" s="39"/>
      <c r="AA29" s="39"/>
    </row>
    <row r="30" spans="1:27" s="3" customFormat="1" ht="33.75" customHeight="1">
      <c r="A30" s="27">
        <v>18</v>
      </c>
      <c r="B30" s="37" t="s">
        <v>35</v>
      </c>
      <c r="C30" s="39"/>
      <c r="D30" s="30">
        <v>17697</v>
      </c>
      <c r="E30" s="31">
        <v>2.89</v>
      </c>
      <c r="F30" s="32">
        <v>4</v>
      </c>
      <c r="G30" s="30">
        <f>D30*E30</f>
        <v>51144.33</v>
      </c>
      <c r="H30" s="30">
        <f t="shared" si="6"/>
        <v>74159.2785</v>
      </c>
      <c r="I30" s="30">
        <f t="shared" si="0"/>
        <v>81575.20635000001</v>
      </c>
      <c r="J30" s="32"/>
      <c r="K30" s="32"/>
      <c r="L30" s="30">
        <f t="shared" si="8"/>
        <v>81575.20635000001</v>
      </c>
      <c r="M30" s="32"/>
      <c r="N30" s="30"/>
      <c r="O30" s="32"/>
      <c r="P30" s="32"/>
      <c r="Q30" s="32"/>
      <c r="R30" s="32"/>
      <c r="S30" s="30">
        <f>L30+N30+P30+Q30</f>
        <v>81575.20635000001</v>
      </c>
      <c r="T30" s="82">
        <v>1</v>
      </c>
      <c r="U30" s="32">
        <f>S30*T30</f>
        <v>81575.20635000001</v>
      </c>
      <c r="V30" s="30"/>
      <c r="W30" s="31">
        <v>1</v>
      </c>
      <c r="X30" s="75">
        <f t="shared" si="7"/>
        <v>74159.2785</v>
      </c>
      <c r="Y30" s="25"/>
      <c r="Z30" s="39"/>
      <c r="AA30" s="39"/>
    </row>
    <row r="31" spans="1:27" s="2" customFormat="1" ht="12.75">
      <c r="A31" s="27"/>
      <c r="B31" s="40" t="s">
        <v>33</v>
      </c>
      <c r="C31" s="40"/>
      <c r="D31" s="41"/>
      <c r="E31" s="31"/>
      <c r="F31" s="41"/>
      <c r="G31" s="41"/>
      <c r="H31" s="30">
        <f t="shared" si="6"/>
        <v>0</v>
      </c>
      <c r="I31" s="30">
        <f t="shared" si="0"/>
        <v>0</v>
      </c>
      <c r="J31" s="41"/>
      <c r="K31" s="41"/>
      <c r="L31" s="30">
        <f t="shared" si="8"/>
        <v>0</v>
      </c>
      <c r="M31" s="41"/>
      <c r="N31" s="41"/>
      <c r="O31" s="41"/>
      <c r="P31" s="41"/>
      <c r="Q31" s="41"/>
      <c r="R31" s="41"/>
      <c r="S31" s="41"/>
      <c r="T31" s="80">
        <f>SUM(T27:T30)</f>
        <v>4</v>
      </c>
      <c r="U31" s="81">
        <f>SUM(U27:U30)</f>
        <v>326300.82540000003</v>
      </c>
      <c r="V31" s="80">
        <f>SUM(V27:V30)</f>
        <v>0</v>
      </c>
      <c r="W31" s="80">
        <f>SUM(W27:W30)</f>
        <v>4</v>
      </c>
      <c r="X31" s="81">
        <f>SUM(X27:X30)</f>
        <v>296637.114</v>
      </c>
      <c r="Y31" s="81"/>
      <c r="Z31" s="39"/>
      <c r="AA31" s="39"/>
    </row>
    <row r="32" spans="1:27" s="2" customFormat="1" ht="14.25">
      <c r="A32" s="27"/>
      <c r="B32" s="33" t="s">
        <v>37</v>
      </c>
      <c r="C32" s="40"/>
      <c r="D32" s="40"/>
      <c r="E32" s="31"/>
      <c r="F32" s="40"/>
      <c r="G32" s="40"/>
      <c r="H32" s="30">
        <f t="shared" si="6"/>
        <v>0</v>
      </c>
      <c r="I32" s="30">
        <f t="shared" si="0"/>
        <v>0</v>
      </c>
      <c r="J32" s="40"/>
      <c r="K32" s="40"/>
      <c r="L32" s="30">
        <f t="shared" si="8"/>
        <v>0</v>
      </c>
      <c r="M32" s="40"/>
      <c r="N32" s="40"/>
      <c r="O32" s="40"/>
      <c r="P32" s="40"/>
      <c r="Q32" s="40"/>
      <c r="R32" s="40"/>
      <c r="S32" s="40"/>
      <c r="T32" s="40"/>
      <c r="U32" s="29"/>
      <c r="V32" s="40"/>
      <c r="W32" s="35"/>
      <c r="X32" s="75">
        <f t="shared" si="7"/>
        <v>0</v>
      </c>
      <c r="Y32" s="25"/>
      <c r="Z32" s="39"/>
      <c r="AA32" s="39"/>
    </row>
    <row r="33" spans="1:27" s="2" customFormat="1" ht="33.75">
      <c r="A33" s="27">
        <v>19</v>
      </c>
      <c r="B33" s="37" t="s">
        <v>32</v>
      </c>
      <c r="C33" s="29"/>
      <c r="D33" s="30">
        <v>17697</v>
      </c>
      <c r="E33" s="31">
        <v>2.89</v>
      </c>
      <c r="F33" s="32">
        <v>4</v>
      </c>
      <c r="G33" s="30">
        <f>D33*E33</f>
        <v>51144.33</v>
      </c>
      <c r="H33" s="30">
        <f t="shared" si="6"/>
        <v>74159.2785</v>
      </c>
      <c r="I33" s="30">
        <f t="shared" si="0"/>
        <v>81575.20635000001</v>
      </c>
      <c r="J33" s="32"/>
      <c r="K33" s="32"/>
      <c r="L33" s="30">
        <f t="shared" si="8"/>
        <v>81575.20635000001</v>
      </c>
      <c r="M33" s="32"/>
      <c r="N33" s="30">
        <f>D33*M33/100</f>
        <v>0</v>
      </c>
      <c r="O33" s="32"/>
      <c r="P33" s="32"/>
      <c r="Q33" s="32"/>
      <c r="R33" s="32"/>
      <c r="S33" s="30">
        <f>L33+N33+P33+Q33</f>
        <v>81575.20635000001</v>
      </c>
      <c r="T33" s="79">
        <v>1</v>
      </c>
      <c r="U33" s="32">
        <f>S33*T33</f>
        <v>81575.20635000001</v>
      </c>
      <c r="V33" s="30"/>
      <c r="W33" s="31">
        <v>1</v>
      </c>
      <c r="X33" s="75">
        <f t="shared" si="7"/>
        <v>74159.2785</v>
      </c>
      <c r="Y33" s="25"/>
      <c r="Z33" s="39"/>
      <c r="AA33" s="39"/>
    </row>
    <row r="34" spans="1:27" s="2" customFormat="1" ht="33.75">
      <c r="A34" s="27">
        <v>20</v>
      </c>
      <c r="B34" s="37" t="s">
        <v>32</v>
      </c>
      <c r="C34" s="29"/>
      <c r="D34" s="30">
        <v>17697</v>
      </c>
      <c r="E34" s="31">
        <v>2.89</v>
      </c>
      <c r="F34" s="32">
        <v>4</v>
      </c>
      <c r="G34" s="30">
        <f>D34*E34</f>
        <v>51144.33</v>
      </c>
      <c r="H34" s="30">
        <f t="shared" si="6"/>
        <v>74159.2785</v>
      </c>
      <c r="I34" s="30">
        <f t="shared" si="0"/>
        <v>81575.20635000001</v>
      </c>
      <c r="J34" s="32"/>
      <c r="K34" s="32"/>
      <c r="L34" s="30">
        <f t="shared" si="8"/>
        <v>81575.20635000001</v>
      </c>
      <c r="M34" s="32"/>
      <c r="N34" s="30">
        <f>D34*M34/100</f>
        <v>0</v>
      </c>
      <c r="O34" s="32"/>
      <c r="P34" s="32"/>
      <c r="Q34" s="32"/>
      <c r="R34" s="32"/>
      <c r="S34" s="30">
        <f>L34+N34+P34+Q34</f>
        <v>81575.20635000001</v>
      </c>
      <c r="T34" s="79">
        <v>1</v>
      </c>
      <c r="U34" s="32">
        <f>S34*T34</f>
        <v>81575.20635000001</v>
      </c>
      <c r="V34" s="30"/>
      <c r="W34" s="31">
        <v>1</v>
      </c>
      <c r="X34" s="75">
        <f t="shared" si="7"/>
        <v>74159.2785</v>
      </c>
      <c r="Y34" s="25"/>
      <c r="Z34" s="39"/>
      <c r="AA34" s="39"/>
    </row>
    <row r="35" spans="1:27" s="2" customFormat="1" ht="12.75">
      <c r="A35" s="27"/>
      <c r="B35" s="42" t="s">
        <v>33</v>
      </c>
      <c r="C35" s="40"/>
      <c r="D35" s="40"/>
      <c r="E35" s="31"/>
      <c r="F35" s="40"/>
      <c r="G35" s="40"/>
      <c r="H35" s="30">
        <f t="shared" si="6"/>
        <v>0</v>
      </c>
      <c r="I35" s="30">
        <f t="shared" si="0"/>
        <v>0</v>
      </c>
      <c r="J35" s="40"/>
      <c r="K35" s="40"/>
      <c r="L35" s="30">
        <f t="shared" si="8"/>
        <v>0</v>
      </c>
      <c r="M35" s="40"/>
      <c r="N35" s="40"/>
      <c r="O35" s="40"/>
      <c r="P35" s="40"/>
      <c r="Q35" s="40"/>
      <c r="R35" s="40"/>
      <c r="S35" s="40"/>
      <c r="T35" s="76">
        <f>SUM(T33:T34)</f>
        <v>2</v>
      </c>
      <c r="U35" s="77">
        <f>SUM(U33:U34)</f>
        <v>163150.41270000002</v>
      </c>
      <c r="V35" s="77"/>
      <c r="W35" s="76">
        <f>SUM(W33:W34)</f>
        <v>2</v>
      </c>
      <c r="X35" s="75">
        <f>SUM(X33:X34)</f>
        <v>148318.557</v>
      </c>
      <c r="Y35" s="25"/>
      <c r="Z35" s="39"/>
      <c r="AA35" s="39"/>
    </row>
    <row r="36" spans="1:27" s="2" customFormat="1" ht="12.75">
      <c r="A36" s="27"/>
      <c r="B36" s="43"/>
      <c r="C36" s="40"/>
      <c r="D36" s="40"/>
      <c r="E36" s="31"/>
      <c r="F36" s="40"/>
      <c r="G36" s="40"/>
      <c r="H36" s="30">
        <f t="shared" si="6"/>
        <v>0</v>
      </c>
      <c r="I36" s="30">
        <f t="shared" si="0"/>
        <v>0</v>
      </c>
      <c r="J36" s="40"/>
      <c r="K36" s="40"/>
      <c r="L36" s="30">
        <f t="shared" si="8"/>
        <v>0</v>
      </c>
      <c r="M36" s="40"/>
      <c r="N36" s="40"/>
      <c r="O36" s="40"/>
      <c r="P36" s="40"/>
      <c r="Q36" s="40"/>
      <c r="R36" s="40"/>
      <c r="S36" s="40"/>
      <c r="T36" s="76"/>
      <c r="U36" s="77"/>
      <c r="V36" s="83"/>
      <c r="W36" s="84"/>
      <c r="X36" s="75">
        <f t="shared" si="7"/>
        <v>0</v>
      </c>
      <c r="Y36" s="25"/>
      <c r="Z36" s="39"/>
      <c r="AA36" s="39"/>
    </row>
    <row r="37" spans="1:27" s="2" customFormat="1" ht="15.75">
      <c r="A37" s="27"/>
      <c r="B37" s="44" t="s">
        <v>38</v>
      </c>
      <c r="C37" s="40"/>
      <c r="D37" s="40"/>
      <c r="E37" s="31"/>
      <c r="F37" s="40"/>
      <c r="G37" s="40"/>
      <c r="H37" s="30">
        <f t="shared" si="6"/>
        <v>0</v>
      </c>
      <c r="I37" s="30">
        <f t="shared" si="0"/>
        <v>0</v>
      </c>
      <c r="J37" s="40"/>
      <c r="K37" s="40"/>
      <c r="L37" s="30"/>
      <c r="M37" s="40"/>
      <c r="N37" s="40"/>
      <c r="O37" s="40"/>
      <c r="P37" s="40"/>
      <c r="Q37" s="40"/>
      <c r="R37" s="40"/>
      <c r="S37" s="40"/>
      <c r="T37" s="76"/>
      <c r="U37" s="77"/>
      <c r="V37" s="83"/>
      <c r="W37" s="84"/>
      <c r="X37" s="75">
        <f t="shared" si="7"/>
        <v>0</v>
      </c>
      <c r="Y37" s="25"/>
      <c r="Z37" s="39"/>
      <c r="AA37" s="39"/>
    </row>
    <row r="38" spans="1:27" s="2" customFormat="1" ht="33.75">
      <c r="A38" s="27">
        <v>21</v>
      </c>
      <c r="B38" s="37" t="s">
        <v>32</v>
      </c>
      <c r="C38" s="29"/>
      <c r="D38" s="30">
        <v>17697</v>
      </c>
      <c r="E38" s="31">
        <v>2.89</v>
      </c>
      <c r="F38" s="32">
        <v>4</v>
      </c>
      <c r="G38" s="30">
        <f>D38*E38</f>
        <v>51144.33</v>
      </c>
      <c r="H38" s="30">
        <f t="shared" si="6"/>
        <v>74159.2785</v>
      </c>
      <c r="I38" s="30">
        <f t="shared" si="0"/>
        <v>81575.20635000001</v>
      </c>
      <c r="J38" s="32"/>
      <c r="K38" s="32"/>
      <c r="L38" s="30">
        <f>I38+J38</f>
        <v>81575.20635000001</v>
      </c>
      <c r="M38" s="32"/>
      <c r="N38" s="30">
        <f>D38*M38/100</f>
        <v>0</v>
      </c>
      <c r="O38" s="32"/>
      <c r="P38" s="32"/>
      <c r="Q38" s="32"/>
      <c r="R38" s="32"/>
      <c r="S38" s="30">
        <f>L38+N38+P38+Q38</f>
        <v>81575.20635000001</v>
      </c>
      <c r="T38" s="82">
        <v>1.5</v>
      </c>
      <c r="U38" s="32">
        <f>S38*T38</f>
        <v>122362.80952500002</v>
      </c>
      <c r="V38" s="30"/>
      <c r="W38" s="31">
        <v>1</v>
      </c>
      <c r="X38" s="75">
        <f t="shared" si="7"/>
        <v>74159.2785</v>
      </c>
      <c r="Y38" s="25"/>
      <c r="Z38" s="39"/>
      <c r="AA38" s="39"/>
    </row>
    <row r="39" spans="1:27" s="2" customFormat="1" ht="33.75">
      <c r="A39" s="27">
        <v>22</v>
      </c>
      <c r="B39" s="37" t="s">
        <v>32</v>
      </c>
      <c r="C39" s="39"/>
      <c r="D39" s="30">
        <v>17697</v>
      </c>
      <c r="E39" s="31">
        <v>2.89</v>
      </c>
      <c r="F39" s="32">
        <v>4</v>
      </c>
      <c r="G39" s="30">
        <f>D39*E39</f>
        <v>51144.33</v>
      </c>
      <c r="H39" s="30">
        <f t="shared" si="6"/>
        <v>74159.2785</v>
      </c>
      <c r="I39" s="30">
        <f t="shared" si="0"/>
        <v>81575.20635000001</v>
      </c>
      <c r="J39" s="32"/>
      <c r="K39" s="32"/>
      <c r="L39" s="30">
        <f>I39+J39</f>
        <v>81575.20635000001</v>
      </c>
      <c r="M39" s="32"/>
      <c r="N39" s="30">
        <f>D39*M39/100</f>
        <v>0</v>
      </c>
      <c r="O39" s="32"/>
      <c r="P39" s="32"/>
      <c r="Q39" s="32"/>
      <c r="R39" s="32"/>
      <c r="S39" s="30">
        <f>L39+N39+P39+Q39</f>
        <v>81575.20635000001</v>
      </c>
      <c r="T39" s="82">
        <v>1.5</v>
      </c>
      <c r="U39" s="32">
        <f>S39*T39</f>
        <v>122362.80952500002</v>
      </c>
      <c r="V39" s="30"/>
      <c r="W39" s="31">
        <v>1</v>
      </c>
      <c r="X39" s="75">
        <f t="shared" si="7"/>
        <v>74159.2785</v>
      </c>
      <c r="Y39" s="25"/>
      <c r="Z39" s="39"/>
      <c r="AA39" s="39"/>
    </row>
    <row r="40" spans="1:27" s="2" customFormat="1" ht="33.75">
      <c r="A40" s="27">
        <v>23</v>
      </c>
      <c r="B40" s="37" t="s">
        <v>32</v>
      </c>
      <c r="C40" s="29"/>
      <c r="D40" s="30">
        <v>17697</v>
      </c>
      <c r="E40" s="31">
        <v>2.89</v>
      </c>
      <c r="F40" s="32">
        <v>4</v>
      </c>
      <c r="G40" s="30">
        <f>D40*E40</f>
        <v>51144.33</v>
      </c>
      <c r="H40" s="30">
        <f t="shared" si="6"/>
        <v>74159.2785</v>
      </c>
      <c r="I40" s="30">
        <f t="shared" si="0"/>
        <v>81575.20635000001</v>
      </c>
      <c r="J40" s="32"/>
      <c r="K40" s="32"/>
      <c r="L40" s="30">
        <f>I40+J40</f>
        <v>81575.20635000001</v>
      </c>
      <c r="M40" s="32"/>
      <c r="N40" s="30">
        <f>D40*M40/100</f>
        <v>0</v>
      </c>
      <c r="O40" s="32"/>
      <c r="P40" s="32"/>
      <c r="Q40" s="32"/>
      <c r="R40" s="32"/>
      <c r="S40" s="30">
        <f>L40+N40+P40+Q40</f>
        <v>81575.20635000001</v>
      </c>
      <c r="T40" s="82">
        <v>1.5</v>
      </c>
      <c r="U40" s="32">
        <f>S40*T40</f>
        <v>122362.80952500002</v>
      </c>
      <c r="V40" s="30"/>
      <c r="W40" s="31">
        <v>1</v>
      </c>
      <c r="X40" s="75">
        <f t="shared" si="7"/>
        <v>74159.2785</v>
      </c>
      <c r="Y40" s="25"/>
      <c r="Z40" s="39"/>
      <c r="AA40" s="39"/>
    </row>
    <row r="41" spans="1:27" s="2" customFormat="1" ht="33.75">
      <c r="A41" s="27"/>
      <c r="B41" s="37" t="s">
        <v>32</v>
      </c>
      <c r="C41" s="29"/>
      <c r="D41" s="30">
        <v>17697</v>
      </c>
      <c r="E41" s="31">
        <v>2.89</v>
      </c>
      <c r="F41" s="32">
        <v>4</v>
      </c>
      <c r="G41" s="30">
        <f>D41*E41</f>
        <v>51144.33</v>
      </c>
      <c r="H41" s="30">
        <f t="shared" si="6"/>
        <v>74159.2785</v>
      </c>
      <c r="I41" s="30">
        <f t="shared" si="0"/>
        <v>81575.20635000001</v>
      </c>
      <c r="J41" s="32"/>
      <c r="K41" s="32"/>
      <c r="L41" s="30">
        <f>I41+J41</f>
        <v>81575.20635000001</v>
      </c>
      <c r="M41" s="32"/>
      <c r="N41" s="30">
        <f>D41*M41/100</f>
        <v>0</v>
      </c>
      <c r="O41" s="32"/>
      <c r="P41" s="32"/>
      <c r="Q41" s="32"/>
      <c r="R41" s="32"/>
      <c r="S41" s="30">
        <f>L41+N41+P41+Q41</f>
        <v>81575.20635000001</v>
      </c>
      <c r="T41" s="82">
        <v>0.5</v>
      </c>
      <c r="U41" s="32">
        <f>S41*T41</f>
        <v>40787.603175000004</v>
      </c>
      <c r="V41" s="30"/>
      <c r="W41" s="31"/>
      <c r="X41" s="75"/>
      <c r="Y41" s="25"/>
      <c r="Z41" s="39"/>
      <c r="AA41" s="39"/>
    </row>
    <row r="42" spans="1:27" s="2" customFormat="1" ht="14.25" customHeight="1">
      <c r="A42" s="27"/>
      <c r="B42" s="39"/>
      <c r="C42" s="39" t="s">
        <v>33</v>
      </c>
      <c r="D42" s="39"/>
      <c r="E42" s="39"/>
      <c r="F42" s="39"/>
      <c r="G42" s="30"/>
      <c r="H42" s="30">
        <f t="shared" si="6"/>
        <v>0</v>
      </c>
      <c r="I42" s="30">
        <f t="shared" si="0"/>
        <v>0</v>
      </c>
      <c r="J42" s="32"/>
      <c r="K42" s="32"/>
      <c r="L42" s="30"/>
      <c r="M42" s="32"/>
      <c r="N42" s="30"/>
      <c r="O42" s="32"/>
      <c r="P42" s="32"/>
      <c r="Q42" s="32"/>
      <c r="R42" s="32"/>
      <c r="S42" s="30"/>
      <c r="T42" s="76">
        <f>SUM(T38:T41)</f>
        <v>5</v>
      </c>
      <c r="U42" s="77">
        <f>SUM(U38:U41)</f>
        <v>407876.03175</v>
      </c>
      <c r="V42" s="76">
        <f>SUM(V38:V41)</f>
        <v>0</v>
      </c>
      <c r="W42" s="76">
        <f>SUM(W38:W41)</f>
        <v>3</v>
      </c>
      <c r="X42" s="77">
        <f>SUM(X38:X41)</f>
        <v>222477.8355</v>
      </c>
      <c r="Y42" s="25"/>
      <c r="Z42" s="39"/>
      <c r="AA42" s="39"/>
    </row>
    <row r="43" spans="1:27" s="2" customFormat="1" ht="14.25">
      <c r="A43" s="27"/>
      <c r="B43" s="45" t="s">
        <v>39</v>
      </c>
      <c r="C43" s="46"/>
      <c r="D43" s="46"/>
      <c r="E43" s="46"/>
      <c r="F43" s="47"/>
      <c r="G43" s="40"/>
      <c r="H43" s="30">
        <f t="shared" si="6"/>
        <v>0</v>
      </c>
      <c r="I43" s="30">
        <f t="shared" si="0"/>
        <v>0</v>
      </c>
      <c r="J43" s="40"/>
      <c r="K43" s="40"/>
      <c r="L43" s="30"/>
      <c r="M43" s="40"/>
      <c r="N43" s="40"/>
      <c r="O43" s="40"/>
      <c r="P43" s="40"/>
      <c r="Q43" s="40"/>
      <c r="R43" s="40"/>
      <c r="S43" s="39"/>
      <c r="T43" s="39"/>
      <c r="U43" s="85"/>
      <c r="V43" s="39"/>
      <c r="W43" s="39"/>
      <c r="X43" s="75">
        <f t="shared" si="7"/>
        <v>0</v>
      </c>
      <c r="Y43" s="25"/>
      <c r="Z43" s="39"/>
      <c r="AA43" s="39"/>
    </row>
    <row r="44" spans="1:27" s="2" customFormat="1" ht="12.75">
      <c r="A44" s="27">
        <v>24</v>
      </c>
      <c r="B44" s="48" t="s">
        <v>40</v>
      </c>
      <c r="C44" s="29"/>
      <c r="D44" s="40">
        <v>17697</v>
      </c>
      <c r="E44" s="31">
        <v>2.89</v>
      </c>
      <c r="F44" s="40">
        <v>4</v>
      </c>
      <c r="G44" s="40">
        <f>D44*E44</f>
        <v>51144.33</v>
      </c>
      <c r="H44" s="30">
        <f t="shared" si="6"/>
        <v>74159.2785</v>
      </c>
      <c r="I44" s="30">
        <f t="shared" si="0"/>
        <v>81575.20635000001</v>
      </c>
      <c r="J44" s="40"/>
      <c r="K44" s="40"/>
      <c r="L44" s="30">
        <f>I44+J44</f>
        <v>81575.20635000001</v>
      </c>
      <c r="M44" s="40"/>
      <c r="N44" s="40"/>
      <c r="O44" s="40"/>
      <c r="P44" s="40"/>
      <c r="Q44" s="40"/>
      <c r="R44" s="40"/>
      <c r="S44" s="30">
        <f>L44+N44+P44+Q44</f>
        <v>81575.20635000001</v>
      </c>
      <c r="T44" s="31">
        <v>1</v>
      </c>
      <c r="U44" s="32">
        <f>S44*T44</f>
        <v>81575.20635000001</v>
      </c>
      <c r="V44" s="30"/>
      <c r="W44" s="86"/>
      <c r="X44" s="75"/>
      <c r="Y44" s="25"/>
      <c r="Z44" s="39"/>
      <c r="AA44" s="39"/>
    </row>
    <row r="45" spans="1:27" s="2" customFormat="1" ht="12.75">
      <c r="A45" s="27"/>
      <c r="B45" s="48"/>
      <c r="C45" s="29"/>
      <c r="D45" s="40"/>
      <c r="E45" s="31"/>
      <c r="F45" s="40"/>
      <c r="G45" s="40"/>
      <c r="H45" s="30">
        <f t="shared" si="6"/>
        <v>0</v>
      </c>
      <c r="I45" s="30">
        <f t="shared" si="0"/>
        <v>0</v>
      </c>
      <c r="J45" s="40"/>
      <c r="K45" s="40"/>
      <c r="L45" s="30"/>
      <c r="M45" s="40"/>
      <c r="N45" s="40"/>
      <c r="O45" s="40"/>
      <c r="P45" s="40"/>
      <c r="Q45" s="40"/>
      <c r="R45" s="40"/>
      <c r="S45" s="30"/>
      <c r="T45" s="31"/>
      <c r="U45" s="32"/>
      <c r="V45" s="30"/>
      <c r="W45" s="86"/>
      <c r="X45" s="75">
        <f t="shared" si="7"/>
        <v>0</v>
      </c>
      <c r="Y45" s="25"/>
      <c r="Z45" s="39"/>
      <c r="AA45" s="39"/>
    </row>
    <row r="46" spans="1:27" s="2" customFormat="1" ht="12.75">
      <c r="A46" s="27"/>
      <c r="B46" s="49" t="s">
        <v>41</v>
      </c>
      <c r="C46" s="50"/>
      <c r="D46" s="50"/>
      <c r="E46" s="51"/>
      <c r="F46" s="40"/>
      <c r="G46" s="40"/>
      <c r="H46" s="30">
        <f t="shared" si="6"/>
        <v>0</v>
      </c>
      <c r="I46" s="30">
        <f t="shared" si="0"/>
        <v>0</v>
      </c>
      <c r="J46" s="40"/>
      <c r="K46" s="40"/>
      <c r="L46" s="30"/>
      <c r="M46" s="40"/>
      <c r="N46" s="40"/>
      <c r="O46" s="40"/>
      <c r="P46" s="40"/>
      <c r="Q46" s="40"/>
      <c r="R46" s="40"/>
      <c r="S46" s="30"/>
      <c r="T46" s="31"/>
      <c r="U46" s="32"/>
      <c r="V46" s="30"/>
      <c r="W46" s="86"/>
      <c r="X46" s="75">
        <f t="shared" si="7"/>
        <v>0</v>
      </c>
      <c r="Y46" s="25"/>
      <c r="Z46" s="39"/>
      <c r="AA46" s="39"/>
    </row>
    <row r="47" spans="1:27" s="4" customFormat="1" ht="12.75">
      <c r="A47" s="27">
        <v>25</v>
      </c>
      <c r="B47" s="50" t="s">
        <v>42</v>
      </c>
      <c r="C47" s="50"/>
      <c r="D47" s="30">
        <v>17697</v>
      </c>
      <c r="E47" s="31">
        <v>2.89</v>
      </c>
      <c r="F47" s="32">
        <v>4</v>
      </c>
      <c r="G47" s="30">
        <f>D47*E47</f>
        <v>51144.33</v>
      </c>
      <c r="H47" s="30">
        <f t="shared" si="6"/>
        <v>74159.2785</v>
      </c>
      <c r="I47" s="30">
        <f t="shared" si="0"/>
        <v>81575.20635000001</v>
      </c>
      <c r="J47" s="32"/>
      <c r="K47" s="32"/>
      <c r="L47" s="30">
        <f>I47+J47</f>
        <v>81575.20635000001</v>
      </c>
      <c r="M47" s="32"/>
      <c r="N47" s="30">
        <f>D47*M47/100</f>
        <v>0</v>
      </c>
      <c r="O47" s="32"/>
      <c r="P47" s="32"/>
      <c r="Q47" s="32"/>
      <c r="R47" s="32"/>
      <c r="S47" s="30">
        <f>L47+N47+P47+Q47</f>
        <v>81575.20635000001</v>
      </c>
      <c r="T47" s="82">
        <v>1</v>
      </c>
      <c r="U47" s="32">
        <f>S47*T47</f>
        <v>81575.20635000001</v>
      </c>
      <c r="V47" s="30"/>
      <c r="W47" s="31"/>
      <c r="X47" s="75"/>
      <c r="Y47" s="25"/>
      <c r="Z47" s="39"/>
      <c r="AA47" s="39"/>
    </row>
    <row r="48" spans="1:27" s="2" customFormat="1" ht="12.75">
      <c r="A48" s="27"/>
      <c r="B48" s="50"/>
      <c r="C48" s="50"/>
      <c r="D48" s="52"/>
      <c r="E48" s="53"/>
      <c r="F48" s="32"/>
      <c r="G48" s="30"/>
      <c r="H48" s="30">
        <f t="shared" si="6"/>
        <v>0</v>
      </c>
      <c r="I48" s="30">
        <f t="shared" si="0"/>
        <v>0</v>
      </c>
      <c r="J48" s="32"/>
      <c r="K48" s="32"/>
      <c r="L48" s="30"/>
      <c r="M48" s="32"/>
      <c r="N48" s="30"/>
      <c r="O48" s="32"/>
      <c r="P48" s="32"/>
      <c r="Q48" s="32"/>
      <c r="R48" s="32"/>
      <c r="S48" s="30"/>
      <c r="T48" s="82"/>
      <c r="U48" s="32"/>
      <c r="V48" s="30"/>
      <c r="W48" s="31"/>
      <c r="X48" s="75">
        <f t="shared" si="7"/>
        <v>0</v>
      </c>
      <c r="Y48" s="25"/>
      <c r="Z48" s="39"/>
      <c r="AA48" s="39"/>
    </row>
    <row r="49" spans="1:27" s="2" customFormat="1" ht="12.75">
      <c r="A49" s="27"/>
      <c r="B49" s="49" t="s">
        <v>43</v>
      </c>
      <c r="C49" s="50"/>
      <c r="D49" s="50"/>
      <c r="E49" s="50"/>
      <c r="F49" s="51"/>
      <c r="G49" s="30"/>
      <c r="H49" s="30">
        <f t="shared" si="6"/>
        <v>0</v>
      </c>
      <c r="I49" s="30">
        <f t="shared" si="0"/>
        <v>0</v>
      </c>
      <c r="J49" s="32"/>
      <c r="K49" s="32"/>
      <c r="L49" s="30"/>
      <c r="M49" s="32"/>
      <c r="N49" s="30"/>
      <c r="O49" s="32"/>
      <c r="P49" s="32"/>
      <c r="Q49" s="32"/>
      <c r="R49" s="32"/>
      <c r="S49" s="30"/>
      <c r="T49" s="82"/>
      <c r="U49" s="32"/>
      <c r="V49" s="30"/>
      <c r="W49" s="31"/>
      <c r="X49" s="75">
        <f t="shared" si="7"/>
        <v>0</v>
      </c>
      <c r="Y49" s="25"/>
      <c r="Z49" s="39"/>
      <c r="AA49" s="39"/>
    </row>
    <row r="50" spans="1:27" s="2" customFormat="1" ht="12.75">
      <c r="A50" s="27">
        <v>26</v>
      </c>
      <c r="B50" s="50" t="s">
        <v>42</v>
      </c>
      <c r="C50" s="50"/>
      <c r="D50" s="30">
        <v>17697</v>
      </c>
      <c r="E50" s="31">
        <v>2.89</v>
      </c>
      <c r="F50" s="32">
        <v>4</v>
      </c>
      <c r="G50" s="30">
        <f>D50*E50</f>
        <v>51144.33</v>
      </c>
      <c r="H50" s="30">
        <f t="shared" si="6"/>
        <v>74159.2785</v>
      </c>
      <c r="I50" s="30">
        <f t="shared" si="0"/>
        <v>81575.20635000001</v>
      </c>
      <c r="J50" s="32"/>
      <c r="K50" s="32"/>
      <c r="L50" s="30">
        <f>I50+J50</f>
        <v>81575.20635000001</v>
      </c>
      <c r="M50" s="32"/>
      <c r="N50" s="30">
        <f>D50*M50/100</f>
        <v>0</v>
      </c>
      <c r="O50" s="32"/>
      <c r="P50" s="32"/>
      <c r="Q50" s="32"/>
      <c r="R50" s="32"/>
      <c r="S50" s="30">
        <f>L50+N50+P50+Q50</f>
        <v>81575.20635000001</v>
      </c>
      <c r="T50" s="82">
        <v>1</v>
      </c>
      <c r="U50" s="32">
        <f>S50*T50</f>
        <v>81575.20635000001</v>
      </c>
      <c r="V50" s="30"/>
      <c r="W50" s="31"/>
      <c r="X50" s="75"/>
      <c r="Y50" s="25"/>
      <c r="Z50" s="39"/>
      <c r="AA50" s="39"/>
    </row>
    <row r="51" spans="1:27" s="2" customFormat="1" ht="13.5" customHeight="1">
      <c r="A51" s="27"/>
      <c r="B51" s="23"/>
      <c r="C51" s="40"/>
      <c r="D51" s="40"/>
      <c r="E51" s="31"/>
      <c r="F51" s="40"/>
      <c r="G51" s="40"/>
      <c r="H51" s="30">
        <f t="shared" si="6"/>
        <v>0</v>
      </c>
      <c r="I51" s="30">
        <f t="shared" si="0"/>
        <v>0</v>
      </c>
      <c r="J51" s="40"/>
      <c r="K51" s="40"/>
      <c r="L51" s="30">
        <f aca="true" t="shared" si="9" ref="L51:L56">I51+J51</f>
        <v>0</v>
      </c>
      <c r="M51" s="40"/>
      <c r="N51" s="40"/>
      <c r="O51" s="40"/>
      <c r="P51" s="40"/>
      <c r="Q51" s="40"/>
      <c r="R51" s="40"/>
      <c r="S51" s="40"/>
      <c r="T51" s="35"/>
      <c r="U51" s="29"/>
      <c r="V51" s="40"/>
      <c r="W51" s="35"/>
      <c r="X51" s="75">
        <f t="shared" si="7"/>
        <v>0</v>
      </c>
      <c r="Y51" s="25"/>
      <c r="Z51" s="39"/>
      <c r="AA51" s="39"/>
    </row>
    <row r="52" spans="1:27" s="2" customFormat="1" ht="14.25">
      <c r="A52" s="27"/>
      <c r="B52" s="33" t="s">
        <v>44</v>
      </c>
      <c r="C52" s="40"/>
      <c r="D52" s="40"/>
      <c r="E52" s="31"/>
      <c r="F52" s="40"/>
      <c r="G52" s="40"/>
      <c r="H52" s="30">
        <f t="shared" si="6"/>
        <v>0</v>
      </c>
      <c r="I52" s="30">
        <f t="shared" si="0"/>
        <v>0</v>
      </c>
      <c r="J52" s="40"/>
      <c r="K52" s="40"/>
      <c r="L52" s="30">
        <f t="shared" si="9"/>
        <v>0</v>
      </c>
      <c r="M52" s="40"/>
      <c r="N52" s="40"/>
      <c r="O52" s="40"/>
      <c r="P52" s="40"/>
      <c r="Q52" s="40"/>
      <c r="R52" s="40"/>
      <c r="S52" s="40"/>
      <c r="T52" s="35"/>
      <c r="U52" s="29"/>
      <c r="V52" s="40"/>
      <c r="W52" s="35"/>
      <c r="X52" s="75">
        <f t="shared" si="7"/>
        <v>0</v>
      </c>
      <c r="Y52" s="25"/>
      <c r="Z52" s="39"/>
      <c r="AA52" s="39"/>
    </row>
    <row r="53" spans="1:27" s="2" customFormat="1" ht="33.75">
      <c r="A53" s="27">
        <v>27</v>
      </c>
      <c r="B53" s="37" t="s">
        <v>32</v>
      </c>
      <c r="C53" s="40"/>
      <c r="D53" s="30">
        <v>17697</v>
      </c>
      <c r="E53" s="31">
        <v>2.89</v>
      </c>
      <c r="F53" s="32">
        <v>4</v>
      </c>
      <c r="G53" s="30">
        <f>D53*E53</f>
        <v>51144.33</v>
      </c>
      <c r="H53" s="30">
        <f t="shared" si="6"/>
        <v>74159.2785</v>
      </c>
      <c r="I53" s="30">
        <f t="shared" si="0"/>
        <v>81575.20635000001</v>
      </c>
      <c r="J53" s="32"/>
      <c r="K53" s="32"/>
      <c r="L53" s="30">
        <f t="shared" si="9"/>
        <v>81575.20635000001</v>
      </c>
      <c r="M53" s="32"/>
      <c r="N53" s="30">
        <f>D53*M53/100</f>
        <v>0</v>
      </c>
      <c r="O53" s="32"/>
      <c r="P53" s="32"/>
      <c r="Q53" s="32"/>
      <c r="R53" s="32"/>
      <c r="S53" s="30">
        <f>L53+N53+P53+Q53</f>
        <v>81575.20635000001</v>
      </c>
      <c r="T53" s="82">
        <v>1</v>
      </c>
      <c r="U53" s="32">
        <f>S53*T53</f>
        <v>81575.20635000001</v>
      </c>
      <c r="V53" s="30"/>
      <c r="W53" s="31">
        <v>1</v>
      </c>
      <c r="X53" s="75">
        <f t="shared" si="7"/>
        <v>74159.2785</v>
      </c>
      <c r="Y53" s="25"/>
      <c r="Z53" s="39"/>
      <c r="AA53" s="39"/>
    </row>
    <row r="54" spans="1:27" s="2" customFormat="1" ht="33.75">
      <c r="A54" s="27">
        <v>28</v>
      </c>
      <c r="B54" s="37" t="s">
        <v>32</v>
      </c>
      <c r="C54" s="29"/>
      <c r="D54" s="30">
        <v>17697</v>
      </c>
      <c r="E54" s="31">
        <v>2.89</v>
      </c>
      <c r="F54" s="32">
        <v>4</v>
      </c>
      <c r="G54" s="30">
        <f>D54*E54</f>
        <v>51144.33</v>
      </c>
      <c r="H54" s="30">
        <f t="shared" si="6"/>
        <v>74159.2785</v>
      </c>
      <c r="I54" s="30">
        <f t="shared" si="0"/>
        <v>81575.20635000001</v>
      </c>
      <c r="J54" s="32"/>
      <c r="K54" s="32"/>
      <c r="L54" s="30">
        <f t="shared" si="9"/>
        <v>81575.20635000001</v>
      </c>
      <c r="M54" s="32"/>
      <c r="N54" s="30">
        <f>D54*M54/100</f>
        <v>0</v>
      </c>
      <c r="O54" s="32"/>
      <c r="P54" s="32"/>
      <c r="Q54" s="32"/>
      <c r="R54" s="32"/>
      <c r="S54" s="30">
        <f>L54+N54+P54+Q54</f>
        <v>81575.20635000001</v>
      </c>
      <c r="T54" s="82">
        <v>1</v>
      </c>
      <c r="U54" s="32">
        <f>S54*T54</f>
        <v>81575.20635000001</v>
      </c>
      <c r="V54" s="30"/>
      <c r="W54" s="31">
        <v>1</v>
      </c>
      <c r="X54" s="75">
        <f t="shared" si="7"/>
        <v>74159.2785</v>
      </c>
      <c r="Y54" s="25"/>
      <c r="Z54" s="39"/>
      <c r="AA54" s="39"/>
    </row>
    <row r="55" spans="1:27" s="5" customFormat="1" ht="12.75">
      <c r="A55" s="22"/>
      <c r="B55" s="54" t="s">
        <v>45</v>
      </c>
      <c r="C55" s="55"/>
      <c r="D55" s="55"/>
      <c r="E55" s="31"/>
      <c r="F55" s="41"/>
      <c r="G55" s="41"/>
      <c r="H55" s="41"/>
      <c r="I55" s="30">
        <f>(G55*10%)+G55</f>
        <v>0</v>
      </c>
      <c r="J55" s="41"/>
      <c r="K55" s="41"/>
      <c r="L55" s="30">
        <f t="shared" si="9"/>
        <v>0</v>
      </c>
      <c r="M55" s="41"/>
      <c r="N55" s="41"/>
      <c r="O55" s="41"/>
      <c r="P55" s="41"/>
      <c r="Q55" s="41"/>
      <c r="R55" s="41"/>
      <c r="S55" s="41"/>
      <c r="T55" s="76">
        <f>SUM(T53:T54)</f>
        <v>2</v>
      </c>
      <c r="U55" s="77">
        <f>SUM(U53:U54)</f>
        <v>163150.41270000002</v>
      </c>
      <c r="V55" s="76"/>
      <c r="W55" s="76">
        <f>SUM(W53:W54)</f>
        <v>2</v>
      </c>
      <c r="X55" s="87">
        <f>SUM(X53:X54)</f>
        <v>148318.557</v>
      </c>
      <c r="Y55" s="25"/>
      <c r="Z55" s="7"/>
      <c r="AA55" s="7"/>
    </row>
    <row r="56" spans="1:25" ht="12.75">
      <c r="A56" s="22"/>
      <c r="B56" s="54" t="s">
        <v>46</v>
      </c>
      <c r="C56" s="54"/>
      <c r="D56" s="55"/>
      <c r="E56" s="31"/>
      <c r="F56" s="41"/>
      <c r="G56" s="41"/>
      <c r="H56" s="41"/>
      <c r="I56" s="30">
        <f>(G56*10%)+G56</f>
        <v>0</v>
      </c>
      <c r="J56" s="41"/>
      <c r="K56" s="41"/>
      <c r="L56" s="30">
        <f t="shared" si="9"/>
        <v>0</v>
      </c>
      <c r="M56" s="41"/>
      <c r="N56" s="41"/>
      <c r="O56" s="41"/>
      <c r="P56" s="41"/>
      <c r="Q56" s="41"/>
      <c r="R56" s="41"/>
      <c r="S56" s="41"/>
      <c r="T56" s="84">
        <f>T13+T25+T31+T35+T42+T44+T47+T55+T50</f>
        <v>30.5</v>
      </c>
      <c r="U56" s="77">
        <f>U13+U25+U31+U35+U42+U44+U47+U55+U50</f>
        <v>2488890.5951250005</v>
      </c>
      <c r="V56" s="84">
        <f>V13+V25+V31+V35+V42+V44+V47+V55+V50</f>
        <v>0</v>
      </c>
      <c r="W56" s="84">
        <f>W13+W25+W31+W35+W42+W44+W47+W55+W50</f>
        <v>22</v>
      </c>
      <c r="X56" s="83">
        <f>X13+X25+X31+X35+X42+X44+X47+X55+X50</f>
        <v>1632073.8485</v>
      </c>
      <c r="Y56" s="77"/>
    </row>
    <row r="57" spans="21:25" ht="12.75">
      <c r="U57" s="88"/>
      <c r="V57" s="88"/>
      <c r="W57" s="88"/>
      <c r="X57" s="88"/>
      <c r="Y57" s="88"/>
    </row>
    <row r="58" spans="3:11" ht="12.75" customHeight="1">
      <c r="C58" s="56" t="s">
        <v>47</v>
      </c>
      <c r="D58" s="56"/>
      <c r="E58" s="57"/>
      <c r="F58" s="56"/>
      <c r="G58" s="56" t="s">
        <v>48</v>
      </c>
      <c r="H58" s="56"/>
      <c r="I58" s="56"/>
      <c r="J58" s="56"/>
      <c r="K58" s="56"/>
    </row>
    <row r="59" spans="3:11" ht="12.75">
      <c r="C59" s="56" t="s">
        <v>49</v>
      </c>
      <c r="D59" s="56"/>
      <c r="E59" s="57"/>
      <c r="F59" s="56"/>
      <c r="G59" s="58" t="s">
        <v>50</v>
      </c>
      <c r="H59" s="58"/>
      <c r="I59" s="58"/>
      <c r="J59" s="56"/>
      <c r="K59" s="56"/>
    </row>
    <row r="60" spans="3:11" ht="12.75">
      <c r="C60" s="56" t="s">
        <v>51</v>
      </c>
      <c r="D60" s="56"/>
      <c r="E60" s="57"/>
      <c r="F60" s="56"/>
      <c r="G60" s="58" t="s">
        <v>52</v>
      </c>
      <c r="H60" s="58"/>
      <c r="I60" s="58"/>
      <c r="J60" s="56"/>
      <c r="K60" s="56"/>
    </row>
    <row r="61" spans="3:11" ht="12.75">
      <c r="C61" s="56" t="s">
        <v>53</v>
      </c>
      <c r="D61" s="56"/>
      <c r="E61" s="57"/>
      <c r="F61" s="56"/>
      <c r="G61" s="59" t="s">
        <v>54</v>
      </c>
      <c r="H61" s="59"/>
      <c r="I61" s="59"/>
      <c r="J61" s="56"/>
      <c r="K61" s="56"/>
    </row>
    <row r="62" spans="3:11" ht="12.75" customHeight="1">
      <c r="C62" s="56"/>
      <c r="D62" s="56"/>
      <c r="E62" s="57"/>
      <c r="F62" s="56"/>
      <c r="G62" s="58"/>
      <c r="H62" s="58"/>
      <c r="I62" s="58"/>
      <c r="J62" s="56"/>
      <c r="K62" s="56"/>
    </row>
    <row r="63" spans="3:11" ht="12.75">
      <c r="C63" s="56"/>
      <c r="D63" s="56"/>
      <c r="E63" s="57"/>
      <c r="F63" s="56"/>
      <c r="G63" s="56"/>
      <c r="H63" s="56"/>
      <c r="I63" s="56"/>
      <c r="J63" s="56"/>
      <c r="K63" s="56"/>
    </row>
  </sheetData>
  <sheetProtection/>
  <mergeCells count="30">
    <mergeCell ref="J5:R5"/>
    <mergeCell ref="B43:F43"/>
    <mergeCell ref="B46:E46"/>
    <mergeCell ref="B49:F49"/>
    <mergeCell ref="G59:I59"/>
    <mergeCell ref="G60:I60"/>
    <mergeCell ref="G61:I61"/>
    <mergeCell ref="G62:I6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L6:L8"/>
    <mergeCell ref="S5:S8"/>
    <mergeCell ref="T5:T8"/>
    <mergeCell ref="U5:U8"/>
    <mergeCell ref="V5:V8"/>
    <mergeCell ref="W7:W8"/>
    <mergeCell ref="X7:X8"/>
    <mergeCell ref="Y5:Y8"/>
    <mergeCell ref="M6:N7"/>
    <mergeCell ref="O6:P7"/>
    <mergeCell ref="Q6:R7"/>
    <mergeCell ref="W5:X6"/>
    <mergeCell ref="J6:K7"/>
  </mergeCells>
  <printOptions/>
  <pageMargins left="0.75" right="0.75" top="1" bottom="1" header="0.5" footer="0.5"/>
  <pageSetup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Областная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416-9</cp:lastModifiedBy>
  <cp:lastPrinted>2023-06-23T09:46:54Z</cp:lastPrinted>
  <dcterms:created xsi:type="dcterms:W3CDTF">2013-02-27T05:27:55Z</dcterms:created>
  <dcterms:modified xsi:type="dcterms:W3CDTF">2023-11-20T04:28:56Z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I">
    <vt:lpwstr>165CE515851E4F29BF127863FF8DC349_12</vt:lpwstr>
  </property>
  <property fmtid="{D5CDD505-2E9C-101B-9397-08002B2CF9AE}" pid="4" name="KSOProductBuildV">
    <vt:lpwstr>1049-12.2.0.13306</vt:lpwstr>
  </property>
</Properties>
</file>