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Врачи" sheetId="1" r:id="rId1"/>
  </sheets>
  <definedNames/>
  <calcPr fullCalcOnLoad="1"/>
</workbook>
</file>

<file path=xl/sharedStrings.xml><?xml version="1.0" encoding="utf-8"?>
<sst xmlns="http://schemas.openxmlformats.org/spreadsheetml/2006/main" count="599" uniqueCount="199">
  <si>
    <t>ТАРИФИКАЦИОННЫЕ СПИСКИ  по КГП "Поликлиника №1 города Костанай" на 01января  2023 года</t>
  </si>
  <si>
    <t>И.о. главного врача</t>
  </si>
  <si>
    <t>Альмагамбетова Ж.Т.</t>
  </si>
  <si>
    <t>Муржакупов К.Ж.</t>
  </si>
  <si>
    <t>Врачебные должности</t>
  </si>
  <si>
    <t>№п/п</t>
  </si>
  <si>
    <t>ДОЛЖНОСТЬ</t>
  </si>
  <si>
    <t>стаж работы</t>
  </si>
  <si>
    <t xml:space="preserve"> категория</t>
  </si>
  <si>
    <t>ФАМИЛИЯ ИМЯ ОТЧЕСТВО</t>
  </si>
  <si>
    <t>БДО</t>
  </si>
  <si>
    <t>коэффициент</t>
  </si>
  <si>
    <t>разряд, В2</t>
  </si>
  <si>
    <t>должностной  оклад</t>
  </si>
  <si>
    <t>Доплаты и надбавки</t>
  </si>
  <si>
    <t>И Т О Г О должностной оклад (тенге)</t>
  </si>
  <si>
    <t>Объем работ по  данной должности (1,0: 0,75: 0,5: 0,25)</t>
  </si>
  <si>
    <t xml:space="preserve">Месячный фонд заработной  платы по должностному окладу работника  (тенге) </t>
  </si>
  <si>
    <t>к-т повышения, согласно Положения об оплате труда</t>
  </si>
  <si>
    <t>ДО с учетом к-та  повышения огласно Положения об оплате труда</t>
  </si>
  <si>
    <t>Пособие на оздоровление в тенге</t>
  </si>
  <si>
    <t>за внедрения новых технологий и инноваций</t>
  </si>
  <si>
    <t>размер повышения за заведование</t>
  </si>
  <si>
    <t>Всего тарифная ставка (оклад) гр 9</t>
  </si>
  <si>
    <t>вредность</t>
  </si>
  <si>
    <t>Психо-эмоциональные нагрузки</t>
  </si>
  <si>
    <t>за категорию</t>
  </si>
  <si>
    <t>кол-во штатн единиц</t>
  </si>
  <si>
    <t xml:space="preserve">Месячный фонд, в тенге </t>
  </si>
  <si>
    <t>к-т3,42</t>
  </si>
  <si>
    <t>Надбавка ОУТ +10%</t>
  </si>
  <si>
    <t>%</t>
  </si>
  <si>
    <t>сумма в тнг</t>
  </si>
  <si>
    <t>Административный персонал</t>
  </si>
  <si>
    <t>Главный врач</t>
  </si>
  <si>
    <t>св 25 лет</t>
  </si>
  <si>
    <t>в/к</t>
  </si>
  <si>
    <t>А1-3</t>
  </si>
  <si>
    <t>Заместитель главного врача по лечебно-профилактической работе</t>
  </si>
  <si>
    <t>А1-3-1</t>
  </si>
  <si>
    <t>Заместитель главного врача по КМУ</t>
  </si>
  <si>
    <t>Заместитель главного врача по ОМР</t>
  </si>
  <si>
    <t>Врач эксперт</t>
  </si>
  <si>
    <t>В-2-1</t>
  </si>
  <si>
    <t>Менеджер здравоохранения</t>
  </si>
  <si>
    <t>Врач клинический фармаколог</t>
  </si>
  <si>
    <t>Итого</t>
  </si>
  <si>
    <t>Организационно-методический отдел</t>
  </si>
  <si>
    <t>Врач статистик</t>
  </si>
  <si>
    <t>20лет</t>
  </si>
  <si>
    <t>2 года</t>
  </si>
  <si>
    <t>В-2-4</t>
  </si>
  <si>
    <t>ИТОГО</t>
  </si>
  <si>
    <t>Заведующий отделением общей врачебной практики / Центра семейного здоровья</t>
  </si>
  <si>
    <t>А2-3</t>
  </si>
  <si>
    <t>7 лет</t>
  </si>
  <si>
    <t>2кат</t>
  </si>
  <si>
    <t>12 лет</t>
  </si>
  <si>
    <t>Вкат</t>
  </si>
  <si>
    <t>Заведующий врачебно-трудовой экспертизы</t>
  </si>
  <si>
    <t>13 лет</t>
  </si>
  <si>
    <t>Участковый терапевт</t>
  </si>
  <si>
    <t>8 лет</t>
  </si>
  <si>
    <t>В2-4</t>
  </si>
  <si>
    <t xml:space="preserve">в/к </t>
  </si>
  <si>
    <t>В2-1</t>
  </si>
  <si>
    <t>6 лет</t>
  </si>
  <si>
    <t>ВОП</t>
  </si>
  <si>
    <t>ВОП)</t>
  </si>
  <si>
    <t>3 года</t>
  </si>
  <si>
    <t>В2-3</t>
  </si>
  <si>
    <t>4 года</t>
  </si>
  <si>
    <t>1 год</t>
  </si>
  <si>
    <t>2 кат</t>
  </si>
  <si>
    <t>5 лет</t>
  </si>
  <si>
    <t>до 1 года</t>
  </si>
  <si>
    <t xml:space="preserve">          </t>
  </si>
  <si>
    <t>Участковый педиатр</t>
  </si>
  <si>
    <t>Участковый врач фтизиатр(взрослый)</t>
  </si>
  <si>
    <t>св.25 лет</t>
  </si>
  <si>
    <t>1 кат</t>
  </si>
  <si>
    <t>В2-2</t>
  </si>
  <si>
    <t>Участковый врач фтизиатр(детский)</t>
  </si>
  <si>
    <t>Акушерско-гинекологическое отделение</t>
  </si>
  <si>
    <t xml:space="preserve">Заведующий акушерско-гинекологическим отделением </t>
  </si>
  <si>
    <t>1кат</t>
  </si>
  <si>
    <t xml:space="preserve">Акушер-гинеколог </t>
  </si>
  <si>
    <t xml:space="preserve">1 кат   </t>
  </si>
  <si>
    <t>Акушер-гинеколог детский</t>
  </si>
  <si>
    <t>9 лет</t>
  </si>
  <si>
    <t>В2-5</t>
  </si>
  <si>
    <t>+</t>
  </si>
  <si>
    <t>Отделение профилактики и социально-психологической помощи.</t>
  </si>
  <si>
    <t>Заведующий отделением  профилактики и социально-психологической помощи</t>
  </si>
  <si>
    <t>А-2-3</t>
  </si>
  <si>
    <t>Врач-терапевт</t>
  </si>
  <si>
    <t xml:space="preserve">Врач педиатр  </t>
  </si>
  <si>
    <t>свыше 25</t>
  </si>
  <si>
    <t xml:space="preserve">Врач педиатр фильтра </t>
  </si>
  <si>
    <t>Лабораторно-диагностическое отделение</t>
  </si>
  <si>
    <t>Заведующий ЛДО</t>
  </si>
  <si>
    <t>А-2_3</t>
  </si>
  <si>
    <t>Врач лаборант</t>
  </si>
  <si>
    <t>Врач - рентгенолог</t>
  </si>
  <si>
    <t>св25</t>
  </si>
  <si>
    <t>15 лет</t>
  </si>
  <si>
    <t xml:space="preserve">Врач - рентгенолог </t>
  </si>
  <si>
    <t xml:space="preserve">   </t>
  </si>
  <si>
    <t>Врач - рентгенолог совм</t>
  </si>
  <si>
    <t>Врач функциональной диагностики</t>
  </si>
  <si>
    <t>св25 лет</t>
  </si>
  <si>
    <t xml:space="preserve">Врач функциональной диагностики </t>
  </si>
  <si>
    <t>11 лет</t>
  </si>
  <si>
    <t>Врач ультразвуковой диагностики</t>
  </si>
  <si>
    <t>Врач ультразвуковой ДОдиагностики</t>
  </si>
  <si>
    <t>19 лет</t>
  </si>
  <si>
    <t xml:space="preserve">Врач - эндоскопист </t>
  </si>
  <si>
    <t>9лет</t>
  </si>
  <si>
    <t>Отделение специализированной помощи</t>
  </si>
  <si>
    <t xml:space="preserve">Заведующая  отделением  специализированной помощи </t>
  </si>
  <si>
    <t>4,08,27</t>
  </si>
  <si>
    <t>2к</t>
  </si>
  <si>
    <t xml:space="preserve">Кардиолог  </t>
  </si>
  <si>
    <t>Кардиолог детский</t>
  </si>
  <si>
    <t>Кардиолог взрослый</t>
  </si>
  <si>
    <t>4года</t>
  </si>
  <si>
    <t>Реабилитолог</t>
  </si>
  <si>
    <t>Реабилитолог резидент</t>
  </si>
  <si>
    <t>Хирург</t>
  </si>
  <si>
    <t>Оториноларинголог  совм</t>
  </si>
  <si>
    <t>Оториноларинголог совм</t>
  </si>
  <si>
    <t>18 лет</t>
  </si>
  <si>
    <t xml:space="preserve">Стоматолог </t>
  </si>
  <si>
    <t>Оториноларинголог детский</t>
  </si>
  <si>
    <t xml:space="preserve">Офтальмолог </t>
  </si>
  <si>
    <t>Офтальмолог детский</t>
  </si>
  <si>
    <t>24 года</t>
  </si>
  <si>
    <t>Врач -хирург совм</t>
  </si>
  <si>
    <t>21 год</t>
  </si>
  <si>
    <t>Врач онколог</t>
  </si>
  <si>
    <t>В-2-3</t>
  </si>
  <si>
    <t xml:space="preserve">Невропатолог </t>
  </si>
  <si>
    <t xml:space="preserve">Врач-эндокринолог </t>
  </si>
  <si>
    <t>Врач невропатолог  детский</t>
  </si>
  <si>
    <t>Врач неврапотолог детский</t>
  </si>
  <si>
    <t>15лет</t>
  </si>
  <si>
    <t>Эпидемиолог</t>
  </si>
  <si>
    <t xml:space="preserve">Инфекционист </t>
  </si>
  <si>
    <t>Инфекционист дект</t>
  </si>
  <si>
    <t>Дерматовенеролог</t>
  </si>
  <si>
    <t>Проктолог</t>
  </si>
  <si>
    <t>7лет</t>
  </si>
  <si>
    <t>1к</t>
  </si>
  <si>
    <t>Уролог</t>
  </si>
  <si>
    <t>высш</t>
  </si>
  <si>
    <t xml:space="preserve">Маммолог </t>
  </si>
  <si>
    <t>03,02,24</t>
  </si>
  <si>
    <t>Врач травматолог ортапед взрослый</t>
  </si>
  <si>
    <t>10 лет</t>
  </si>
  <si>
    <t>Врач травматолог ортапед детскимй</t>
  </si>
  <si>
    <t>Хирург детский</t>
  </si>
  <si>
    <t>Врач гастроэнтерологдет</t>
  </si>
  <si>
    <t>Врач гастроэнтеролог</t>
  </si>
  <si>
    <t>Физиотерапевт</t>
  </si>
  <si>
    <t>Врач эндокринолог</t>
  </si>
  <si>
    <t>Врач эндокринолог детский</t>
  </si>
  <si>
    <t>Врач нефролог</t>
  </si>
  <si>
    <t>14 лет</t>
  </si>
  <si>
    <t>Первичный центр психического здоровья</t>
  </si>
  <si>
    <t>Заведующий отделением</t>
  </si>
  <si>
    <t>Врач психиатр(нарколог) взрослый</t>
  </si>
  <si>
    <t>В/к</t>
  </si>
  <si>
    <t>В-2-2</t>
  </si>
  <si>
    <t>Врач психиатр(нарколог) детский</t>
  </si>
  <si>
    <t>в/кат</t>
  </si>
  <si>
    <t>Врач психотерапевт</t>
  </si>
  <si>
    <t>Центр гастроэнтерологии и гепатологии.</t>
  </si>
  <si>
    <t>Заведующий гепатологическим центром</t>
  </si>
  <si>
    <t>2года</t>
  </si>
  <si>
    <t>Врач эндоскопист</t>
  </si>
  <si>
    <t>03.08..29</t>
  </si>
  <si>
    <t>Врач инфекционист</t>
  </si>
  <si>
    <t>Врач ультразвуковой  диагностики</t>
  </si>
  <si>
    <t>03.017..17</t>
  </si>
  <si>
    <t>Отделение стационарозамещающей помощи</t>
  </si>
  <si>
    <t>25 лет</t>
  </si>
  <si>
    <t>Врач дневного стационара</t>
  </si>
  <si>
    <t>03,09,,24</t>
  </si>
  <si>
    <t>Врач реабилитолог</t>
  </si>
  <si>
    <t>Врач  резидент  реабилитолог</t>
  </si>
  <si>
    <t>Врач физиотерапевт</t>
  </si>
  <si>
    <t>Всего</t>
  </si>
  <si>
    <t>Главный бухгалтер</t>
  </si>
  <si>
    <t>Жанайдарова С.Ш.</t>
  </si>
  <si>
    <t>Зам.Главного врача по ЛПР</t>
  </si>
  <si>
    <t>Специалистотдела кадров:</t>
  </si>
  <si>
    <t>Мендыбаева Д.Д.</t>
  </si>
  <si>
    <t xml:space="preserve">Экономист </t>
  </si>
  <si>
    <t>Солодовник Т.Н.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</si>
</sst>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_-* #,##0\ _₽_-;\-* #,##0\ _₽_-;_-* &quot;-&quot;??\ _₽_-;_-@_-"/>
    <numFmt numFmtId="179" formatCode="0.0000"/>
    <numFmt numFmtId="180" formatCode="_-* #,##0.00&quot;р.&quot;_-;\-* #,##0.00&quot;р.&quot;_-;_-* &quot;-&quot;??&quot;р.&quot;_-;_-@_-"/>
  </numFmts>
  <fonts count="63"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u val="single"/>
      <sz val="8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4" applyNumberFormat="0" applyAlignment="0" applyProtection="0"/>
    <xf numFmtId="0" fontId="46" fillId="4" borderId="5" applyNumberFormat="0" applyAlignment="0" applyProtection="0"/>
    <xf numFmtId="0" fontId="47" fillId="4" borderId="4" applyNumberFormat="0" applyAlignment="0" applyProtection="0"/>
    <xf numFmtId="0" fontId="48" fillId="5" borderId="6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2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0" fontId="7" fillId="0" borderId="9" xfId="0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/>
    </xf>
    <xf numFmtId="1" fontId="7" fillId="0" borderId="9" xfId="0" applyNumberFormat="1" applyFont="1" applyFill="1" applyBorder="1" applyAlignment="1">
      <alignment horizontal="centerContinuous"/>
    </xf>
    <xf numFmtId="1" fontId="8" fillId="0" borderId="13" xfId="0" applyNumberFormat="1" applyFont="1" applyFill="1" applyBorder="1" applyAlignment="1">
      <alignment horizontal="left"/>
    </xf>
    <xf numFmtId="1" fontId="9" fillId="0" borderId="13" xfId="0" applyNumberFormat="1" applyFont="1" applyFill="1" applyBorder="1" applyAlignment="1">
      <alignment horizontal="left"/>
    </xf>
    <xf numFmtId="1" fontId="8" fillId="0" borderId="9" xfId="0" applyNumberFormat="1" applyFont="1" applyFill="1" applyBorder="1" applyAlignment="1">
      <alignment horizontal="left"/>
    </xf>
    <xf numFmtId="1" fontId="7" fillId="0" borderId="9" xfId="0" applyNumberFormat="1" applyFont="1" applyFill="1" applyBorder="1" applyAlignment="1">
      <alignment/>
    </xf>
    <xf numFmtId="2" fontId="7" fillId="0" borderId="9" xfId="0" applyNumberFormat="1" applyFont="1" applyFill="1" applyBorder="1" applyAlignment="1">
      <alignment/>
    </xf>
    <xf numFmtId="0" fontId="7" fillId="0" borderId="9" xfId="0" applyFont="1" applyFill="1" applyBorder="1" applyAlignment="1">
      <alignment horizontal="right"/>
    </xf>
    <xf numFmtId="1" fontId="7" fillId="0" borderId="13" xfId="0" applyNumberFormat="1" applyFont="1" applyFill="1" applyBorder="1" applyAlignment="1">
      <alignment horizontal="left"/>
    </xf>
    <xf numFmtId="1" fontId="7" fillId="0" borderId="9" xfId="0" applyNumberFormat="1" applyFont="1" applyFill="1" applyBorder="1" applyAlignment="1">
      <alignment horizontal="center" wrapText="1"/>
    </xf>
    <xf numFmtId="3" fontId="7" fillId="0" borderId="9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2" fontId="8" fillId="0" borderId="9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9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horizontal="center"/>
    </xf>
    <xf numFmtId="58" fontId="7" fillId="0" borderId="9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horizontal="center"/>
    </xf>
    <xf numFmtId="0" fontId="56" fillId="0" borderId="9" xfId="0" applyFont="1" applyFill="1" applyBorder="1" applyAlignment="1">
      <alignment horizontal="left" vertical="top" wrapText="1"/>
    </xf>
    <xf numFmtId="0" fontId="57" fillId="0" borderId="9" xfId="0" applyFont="1" applyFill="1" applyBorder="1" applyAlignment="1">
      <alignment horizontal="left" vertical="top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9" fontId="7" fillId="0" borderId="9" xfId="0" applyNumberFormat="1" applyFont="1" applyFill="1" applyBorder="1" applyAlignment="1">
      <alignment horizontal="center" vertical="center" wrapText="1"/>
    </xf>
    <xf numFmtId="9" fontId="8" fillId="0" borderId="9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>
      <alignment horizontal="center"/>
    </xf>
    <xf numFmtId="9" fontId="7" fillId="0" borderId="9" xfId="17" applyFont="1" applyFill="1" applyBorder="1" applyAlignment="1">
      <alignment horizontal="center"/>
    </xf>
    <xf numFmtId="1" fontId="8" fillId="0" borderId="9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/>
    </xf>
    <xf numFmtId="9" fontId="7" fillId="0" borderId="9" xfId="0" applyNumberFormat="1" applyFont="1" applyFill="1" applyBorder="1" applyAlignment="1">
      <alignment/>
    </xf>
    <xf numFmtId="1" fontId="2" fillId="0" borderId="9" xfId="0" applyNumberFormat="1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/>
    </xf>
    <xf numFmtId="178" fontId="56" fillId="0" borderId="9" xfId="0" applyNumberFormat="1" applyFont="1" applyFill="1" applyBorder="1" applyAlignment="1">
      <alignment/>
    </xf>
    <xf numFmtId="1" fontId="2" fillId="0" borderId="16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2" fontId="7" fillId="0" borderId="9" xfId="0" applyNumberFormat="1" applyFont="1" applyFill="1" applyBorder="1" applyAlignment="1">
      <alignment horizontal="center" vertical="top" wrapText="1"/>
    </xf>
    <xf numFmtId="179" fontId="7" fillId="0" borderId="9" xfId="0" applyNumberFormat="1" applyFont="1" applyFill="1" applyBorder="1" applyAlignment="1">
      <alignment horizontal="center"/>
    </xf>
    <xf numFmtId="2" fontId="7" fillId="0" borderId="9" xfId="0" applyNumberFormat="1" applyFont="1" applyFill="1" applyBorder="1" applyAlignment="1">
      <alignment horizontal="center" wrapText="1"/>
    </xf>
    <xf numFmtId="2" fontId="58" fillId="0" borderId="9" xfId="0" applyNumberFormat="1" applyFont="1" applyFill="1" applyBorder="1" applyAlignment="1">
      <alignment/>
    </xf>
    <xf numFmtId="179" fontId="7" fillId="0" borderId="9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/>
    </xf>
    <xf numFmtId="179" fontId="7" fillId="0" borderId="12" xfId="0" applyNumberFormat="1" applyFont="1" applyFill="1" applyBorder="1" applyAlignment="1">
      <alignment/>
    </xf>
    <xf numFmtId="2" fontId="8" fillId="0" borderId="12" xfId="0" applyNumberFormat="1" applyFont="1" applyFill="1" applyBorder="1" applyAlignment="1">
      <alignment horizontal="center"/>
    </xf>
    <xf numFmtId="2" fontId="58" fillId="0" borderId="12" xfId="0" applyNumberFormat="1" applyFont="1" applyFill="1" applyBorder="1" applyAlignment="1">
      <alignment/>
    </xf>
    <xf numFmtId="1" fontId="58" fillId="0" borderId="12" xfId="0" applyNumberFormat="1" applyFont="1" applyFill="1" applyBorder="1" applyAlignment="1">
      <alignment/>
    </xf>
    <xf numFmtId="178" fontId="56" fillId="0" borderId="9" xfId="15" applyNumberFormat="1" applyFont="1" applyFill="1" applyBorder="1" applyAlignment="1">
      <alignment/>
    </xf>
    <xf numFmtId="2" fontId="7" fillId="0" borderId="12" xfId="0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179" fontId="2" fillId="0" borderId="9" xfId="0" applyNumberFormat="1" applyFont="1" applyFill="1" applyBorder="1" applyAlignment="1">
      <alignment/>
    </xf>
    <xf numFmtId="0" fontId="59" fillId="0" borderId="0" xfId="0" applyFont="1" applyFill="1" applyAlignment="1">
      <alignment/>
    </xf>
    <xf numFmtId="2" fontId="58" fillId="0" borderId="9" xfId="0" applyNumberFormat="1" applyFont="1" applyFill="1" applyBorder="1" applyAlignment="1">
      <alignment horizontal="center"/>
    </xf>
    <xf numFmtId="1" fontId="58" fillId="0" borderId="9" xfId="0" applyNumberFormat="1" applyFont="1" applyFill="1" applyBorder="1" applyAlignment="1">
      <alignment horizontal="center"/>
    </xf>
    <xf numFmtId="0" fontId="60" fillId="33" borderId="0" xfId="0" applyFont="1" applyFill="1" applyAlignment="1">
      <alignment/>
    </xf>
    <xf numFmtId="0" fontId="9" fillId="0" borderId="9" xfId="0" applyFont="1" applyFill="1" applyBorder="1" applyAlignment="1">
      <alignment vertical="top"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15" fillId="0" borderId="9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wrapText="1"/>
    </xf>
    <xf numFmtId="0" fontId="9" fillId="0" borderId="9" xfId="0" applyFont="1" applyFill="1" applyBorder="1" applyAlignment="1">
      <alignment vertical="top" wrapText="1"/>
    </xf>
    <xf numFmtId="2" fontId="9" fillId="0" borderId="9" xfId="0" applyNumberFormat="1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/>
    </xf>
    <xf numFmtId="3" fontId="7" fillId="0" borderId="9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/>
    </xf>
    <xf numFmtId="3" fontId="8" fillId="0" borderId="9" xfId="0" applyNumberFormat="1" applyFont="1" applyFill="1" applyBorder="1" applyAlignment="1">
      <alignment/>
    </xf>
    <xf numFmtId="2" fontId="9" fillId="0" borderId="9" xfId="0" applyNumberFormat="1" applyFont="1" applyFill="1" applyBorder="1" applyAlignment="1">
      <alignment vertical="top"/>
    </xf>
    <xf numFmtId="0" fontId="7" fillId="0" borderId="12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vertical="top"/>
    </xf>
    <xf numFmtId="0" fontId="56" fillId="0" borderId="9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/>
    </xf>
    <xf numFmtId="9" fontId="7" fillId="0" borderId="9" xfId="17" applyFont="1" applyFill="1" applyBorder="1" applyAlignment="1">
      <alignment/>
    </xf>
    <xf numFmtId="3" fontId="7" fillId="0" borderId="9" xfId="0" applyNumberFormat="1" applyFont="1" applyFill="1" applyBorder="1" applyAlignment="1">
      <alignment vertical="center"/>
    </xf>
    <xf numFmtId="9" fontId="7" fillId="0" borderId="9" xfId="17" applyFont="1" applyFill="1" applyBorder="1" applyAlignment="1">
      <alignment vertical="center"/>
    </xf>
    <xf numFmtId="9" fontId="7" fillId="0" borderId="9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/>
    </xf>
    <xf numFmtId="9" fontId="8" fillId="0" borderId="9" xfId="0" applyNumberFormat="1" applyFont="1" applyFill="1" applyBorder="1" applyAlignment="1">
      <alignment horizontal="center"/>
    </xf>
    <xf numFmtId="2" fontId="61" fillId="0" borderId="9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 vertical="center" wrapText="1"/>
    </xf>
    <xf numFmtId="179" fontId="7" fillId="0" borderId="9" xfId="0" applyNumberFormat="1" applyFont="1" applyFill="1" applyBorder="1" applyAlignment="1">
      <alignment horizontal="center" vertical="center"/>
    </xf>
    <xf numFmtId="1" fontId="61" fillId="0" borderId="9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" fontId="62" fillId="0" borderId="0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 vertical="top" wrapText="1"/>
    </xf>
    <xf numFmtId="1" fontId="7" fillId="0" borderId="13" xfId="0" applyNumberFormat="1" applyFont="1" applyFill="1" applyBorder="1" applyAlignment="1">
      <alignment horizontal="left" wrapText="1"/>
    </xf>
    <xf numFmtId="58" fontId="7" fillId="0" borderId="9" xfId="0" applyNumberFormat="1" applyFont="1" applyFill="1" applyBorder="1" applyAlignment="1">
      <alignment/>
    </xf>
    <xf numFmtId="1" fontId="8" fillId="0" borderId="15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80" fontId="7" fillId="0" borderId="0" xfId="16" applyNumberFormat="1" applyFont="1" applyFill="1" applyBorder="1" applyAlignment="1">
      <alignment horizontal="left"/>
    </xf>
    <xf numFmtId="2" fontId="7" fillId="0" borderId="9" xfId="17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179" fontId="7" fillId="0" borderId="0" xfId="0" applyNumberFormat="1" applyFont="1" applyFill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2" fontId="62" fillId="0" borderId="9" xfId="0" applyNumberFormat="1" applyFont="1" applyFill="1" applyBorder="1" applyAlignment="1">
      <alignment/>
    </xf>
    <xf numFmtId="1" fontId="62" fillId="0" borderId="9" xfId="0" applyNumberFormat="1" applyFont="1" applyFill="1" applyBorder="1" applyAlignment="1">
      <alignment/>
    </xf>
    <xf numFmtId="2" fontId="7" fillId="0" borderId="14" xfId="0" applyNumberFormat="1" applyFont="1" applyFill="1" applyBorder="1" applyAlignment="1">
      <alignment/>
    </xf>
    <xf numFmtId="1" fontId="58" fillId="0" borderId="9" xfId="0" applyNumberFormat="1" applyFont="1" applyFill="1" applyBorder="1" applyAlignment="1">
      <alignment/>
    </xf>
    <xf numFmtId="179" fontId="8" fillId="0" borderId="9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9" fontId="8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79" fontId="7" fillId="0" borderId="0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2" fontId="7" fillId="0" borderId="16" xfId="0" applyNumberFormat="1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372"/>
  <sheetViews>
    <sheetView tabSelected="1" zoomScaleSheetLayoutView="100" workbookViewId="0" topLeftCell="A1">
      <selection activeCell="F12" sqref="F12:F13"/>
    </sheetView>
  </sheetViews>
  <sheetFormatPr defaultColWidth="8.00390625" defaultRowHeight="12.75"/>
  <cols>
    <col min="1" max="1" width="3.140625" style="1" customWidth="1"/>
    <col min="2" max="2" width="13.28125" style="1" customWidth="1"/>
    <col min="3" max="3" width="7.28125" style="1" customWidth="1"/>
    <col min="4" max="4" width="4.7109375" style="1" customWidth="1"/>
    <col min="5" max="5" width="13.7109375" style="1" customWidth="1"/>
    <col min="6" max="6" width="6.140625" style="1" customWidth="1"/>
    <col min="7" max="7" width="4.00390625" style="4" customWidth="1"/>
    <col min="8" max="8" width="5.7109375" style="1" customWidth="1"/>
    <col min="9" max="10" width="7.140625" style="1" customWidth="1"/>
    <col min="11" max="11" width="9.00390625" style="1" customWidth="1"/>
    <col min="12" max="12" width="9.7109375" style="1" hidden="1" customWidth="1"/>
    <col min="13" max="13" width="0.9921875" style="1" hidden="1" customWidth="1"/>
    <col min="14" max="14" width="3.7109375" style="1" hidden="1" customWidth="1"/>
    <col min="15" max="15" width="3.28125" style="1" customWidth="1"/>
    <col min="16" max="16" width="4.7109375" style="1" customWidth="1"/>
    <col min="17" max="17" width="7.7109375" style="1" customWidth="1"/>
    <col min="18" max="18" width="4.57421875" style="1" customWidth="1"/>
    <col min="19" max="19" width="6.57421875" style="1" customWidth="1"/>
    <col min="20" max="20" width="3.8515625" style="1" customWidth="1"/>
    <col min="21" max="21" width="4.7109375" style="1" customWidth="1"/>
    <col min="22" max="22" width="5.8515625" style="1" hidden="1" customWidth="1"/>
    <col min="23" max="23" width="6.421875" style="1" hidden="1" customWidth="1"/>
    <col min="24" max="24" width="8.28125" style="1" customWidth="1"/>
    <col min="25" max="25" width="5.57421875" style="1" customWidth="1"/>
    <col min="26" max="26" width="8.57421875" style="1" customWidth="1"/>
    <col min="27" max="27" width="6.421875" style="1" customWidth="1"/>
    <col min="28" max="28" width="8.57421875" style="1" customWidth="1"/>
    <col min="29" max="29" width="5.8515625" style="1" customWidth="1"/>
    <col min="30" max="30" width="8.421875" style="1" customWidth="1"/>
    <col min="31" max="31" width="7.7109375" style="1" customWidth="1"/>
    <col min="32" max="16384" width="7.8515625" style="1" bestFit="1" customWidth="1"/>
  </cols>
  <sheetData>
    <row r="1" spans="2:28" s="1" customFormat="1" ht="41.25" customHeight="1">
      <c r="B1" s="5"/>
      <c r="C1" s="5"/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2:28" s="1" customFormat="1" ht="12.75">
      <c r="B2" s="5"/>
      <c r="C2" s="5"/>
      <c r="D2" s="6"/>
      <c r="F2" s="5"/>
      <c r="G2" s="4"/>
      <c r="H2" s="5"/>
      <c r="I2" s="5"/>
      <c r="J2" s="5"/>
      <c r="K2" s="5"/>
      <c r="L2" s="5"/>
      <c r="M2" s="5"/>
      <c r="O2" s="5"/>
      <c r="P2" s="5"/>
      <c r="Q2" s="5"/>
      <c r="R2" s="5"/>
      <c r="S2" s="5"/>
      <c r="T2" s="5"/>
      <c r="U2" s="5"/>
      <c r="V2" s="5"/>
      <c r="W2" s="5" t="s">
        <v>1</v>
      </c>
      <c r="X2" s="5" t="s">
        <v>1</v>
      </c>
      <c r="Y2" s="5"/>
      <c r="Z2" s="5"/>
      <c r="AA2" s="5"/>
      <c r="AB2" s="5"/>
    </row>
    <row r="3" spans="2:28" s="1" customFormat="1" ht="12.75" customHeight="1">
      <c r="B3" s="5"/>
      <c r="C3" s="5"/>
      <c r="D3" s="6"/>
      <c r="F3" s="5"/>
      <c r="G3" s="4"/>
      <c r="H3" s="5"/>
      <c r="I3" s="5"/>
      <c r="J3" s="5"/>
      <c r="K3" s="5"/>
      <c r="L3" s="5"/>
      <c r="M3" s="5"/>
      <c r="O3" s="5"/>
      <c r="P3" s="5"/>
      <c r="Q3" s="5"/>
      <c r="R3" s="5"/>
      <c r="S3" s="5"/>
      <c r="T3" s="5"/>
      <c r="U3" s="5"/>
      <c r="V3" s="5"/>
      <c r="W3" s="5" t="s">
        <v>2</v>
      </c>
      <c r="X3" s="5" t="s">
        <v>3</v>
      </c>
      <c r="Y3" s="5"/>
      <c r="Z3" s="69"/>
      <c r="AA3" s="70"/>
      <c r="AB3" s="70"/>
    </row>
    <row r="4" spans="2:28" s="1" customFormat="1" ht="12.75">
      <c r="B4" s="8" t="s">
        <v>4</v>
      </c>
      <c r="C4" s="5"/>
      <c r="D4" s="9"/>
      <c r="E4" s="5"/>
      <c r="F4" s="5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X4" s="5"/>
      <c r="Y4" s="5"/>
      <c r="Z4" s="5"/>
      <c r="AA4" s="5"/>
      <c r="AB4" s="5"/>
    </row>
    <row r="5" spans="1:31" s="1" customFormat="1" ht="13.5" customHeight="1">
      <c r="A5" s="10" t="s">
        <v>5</v>
      </c>
      <c r="B5" s="11" t="s">
        <v>6</v>
      </c>
      <c r="C5" s="11" t="s">
        <v>7</v>
      </c>
      <c r="D5" s="11" t="s">
        <v>8</v>
      </c>
      <c r="E5" s="12" t="s">
        <v>9</v>
      </c>
      <c r="F5" s="11" t="s">
        <v>10</v>
      </c>
      <c r="G5" s="13" t="s">
        <v>11</v>
      </c>
      <c r="H5" s="11" t="s">
        <v>12</v>
      </c>
      <c r="I5" s="11" t="s">
        <v>13</v>
      </c>
      <c r="J5" s="50"/>
      <c r="K5" s="50"/>
      <c r="L5" s="50"/>
      <c r="M5" s="51" t="s">
        <v>14</v>
      </c>
      <c r="N5" s="52"/>
      <c r="O5" s="52"/>
      <c r="P5" s="52"/>
      <c r="Q5" s="52"/>
      <c r="R5" s="52"/>
      <c r="S5" s="52"/>
      <c r="T5" s="52"/>
      <c r="U5" s="52"/>
      <c r="V5" s="52"/>
      <c r="W5" s="52"/>
      <c r="X5" s="12" t="s">
        <v>15</v>
      </c>
      <c r="Y5" s="12" t="s">
        <v>16</v>
      </c>
      <c r="Z5" s="12" t="s">
        <v>17</v>
      </c>
      <c r="AA5" s="12" t="s">
        <v>18</v>
      </c>
      <c r="AB5" s="12" t="s">
        <v>19</v>
      </c>
      <c r="AC5" s="71" t="s">
        <v>20</v>
      </c>
      <c r="AD5" s="71"/>
      <c r="AE5" s="36"/>
    </row>
    <row r="6" spans="1:31" s="1" customFormat="1" ht="10.5" customHeight="1">
      <c r="A6" s="10"/>
      <c r="B6" s="14"/>
      <c r="C6" s="14"/>
      <c r="D6" s="14"/>
      <c r="E6" s="15"/>
      <c r="F6" s="14"/>
      <c r="G6" s="16"/>
      <c r="H6" s="14"/>
      <c r="I6" s="14"/>
      <c r="J6" s="14"/>
      <c r="K6" s="14"/>
      <c r="L6" s="14"/>
      <c r="M6" s="11" t="s">
        <v>21</v>
      </c>
      <c r="N6" s="30"/>
      <c r="O6" s="11" t="s">
        <v>22</v>
      </c>
      <c r="P6" s="46"/>
      <c r="Q6" s="12" t="s">
        <v>23</v>
      </c>
      <c r="R6" s="11" t="s">
        <v>24</v>
      </c>
      <c r="S6" s="63"/>
      <c r="T6" s="11" t="s">
        <v>25</v>
      </c>
      <c r="U6" s="63"/>
      <c r="V6" s="11" t="s">
        <v>26</v>
      </c>
      <c r="W6" s="30"/>
      <c r="X6" s="64"/>
      <c r="Y6" s="64"/>
      <c r="Z6" s="64"/>
      <c r="AA6" s="15"/>
      <c r="AB6" s="15"/>
      <c r="AC6" s="71"/>
      <c r="AD6" s="71"/>
      <c r="AE6" s="36"/>
    </row>
    <row r="7" spans="1:31" s="1" customFormat="1" ht="21.75" customHeight="1">
      <c r="A7" s="10"/>
      <c r="B7" s="14"/>
      <c r="C7" s="14"/>
      <c r="D7" s="14"/>
      <c r="E7" s="15"/>
      <c r="F7" s="14"/>
      <c r="G7" s="16"/>
      <c r="H7" s="14"/>
      <c r="I7" s="14"/>
      <c r="J7" s="14"/>
      <c r="K7" s="14"/>
      <c r="L7" s="14"/>
      <c r="M7" s="30"/>
      <c r="N7" s="30"/>
      <c r="O7" s="46"/>
      <c r="P7" s="46"/>
      <c r="Q7" s="65"/>
      <c r="R7" s="63"/>
      <c r="S7" s="63"/>
      <c r="T7" s="63"/>
      <c r="U7" s="63"/>
      <c r="V7" s="30"/>
      <c r="W7" s="30"/>
      <c r="X7" s="64"/>
      <c r="Y7" s="64"/>
      <c r="Z7" s="64"/>
      <c r="AA7" s="15"/>
      <c r="AB7" s="15"/>
      <c r="AC7" s="71" t="s">
        <v>27</v>
      </c>
      <c r="AD7" s="71" t="s">
        <v>28</v>
      </c>
      <c r="AE7" s="36"/>
    </row>
    <row r="8" spans="1:31" s="1" customFormat="1" ht="44.25" customHeight="1">
      <c r="A8" s="10"/>
      <c r="B8" s="14"/>
      <c r="C8" s="14"/>
      <c r="D8" s="14"/>
      <c r="E8" s="17"/>
      <c r="F8" s="14"/>
      <c r="G8" s="16"/>
      <c r="H8" s="14"/>
      <c r="I8" s="14"/>
      <c r="J8" s="14" t="s">
        <v>29</v>
      </c>
      <c r="K8" s="53" t="s">
        <v>30</v>
      </c>
      <c r="L8" s="54"/>
      <c r="M8" s="55" t="s">
        <v>31</v>
      </c>
      <c r="N8" s="11" t="s">
        <v>32</v>
      </c>
      <c r="O8" s="55" t="s">
        <v>31</v>
      </c>
      <c r="P8" s="11" t="s">
        <v>32</v>
      </c>
      <c r="Q8" s="66"/>
      <c r="R8" s="55" t="s">
        <v>31</v>
      </c>
      <c r="S8" s="11" t="s">
        <v>32</v>
      </c>
      <c r="T8" s="55" t="s">
        <v>31</v>
      </c>
      <c r="U8" s="11" t="s">
        <v>32</v>
      </c>
      <c r="V8" s="55" t="s">
        <v>31</v>
      </c>
      <c r="W8" s="11" t="s">
        <v>32</v>
      </c>
      <c r="X8" s="67"/>
      <c r="Y8" s="67"/>
      <c r="Z8" s="67"/>
      <c r="AA8" s="17"/>
      <c r="AB8" s="17"/>
      <c r="AC8" s="71"/>
      <c r="AD8" s="71"/>
      <c r="AE8" s="36"/>
    </row>
    <row r="9" spans="1:31" s="1" customFormat="1" ht="12.75">
      <c r="A9" s="14">
        <v>1</v>
      </c>
      <c r="B9" s="18">
        <v>2</v>
      </c>
      <c r="C9" s="19">
        <v>3</v>
      </c>
      <c r="D9" s="14">
        <v>4</v>
      </c>
      <c r="E9" s="18">
        <v>5</v>
      </c>
      <c r="F9" s="19">
        <v>6</v>
      </c>
      <c r="G9" s="18">
        <v>7</v>
      </c>
      <c r="H9" s="18">
        <v>8</v>
      </c>
      <c r="I9" s="19">
        <v>9</v>
      </c>
      <c r="J9" s="19"/>
      <c r="K9" s="19"/>
      <c r="L9" s="19"/>
      <c r="M9" s="14">
        <v>10</v>
      </c>
      <c r="N9" s="18">
        <v>11</v>
      </c>
      <c r="O9" s="19">
        <v>12</v>
      </c>
      <c r="P9" s="14">
        <v>13</v>
      </c>
      <c r="Q9" s="18">
        <v>14</v>
      </c>
      <c r="R9" s="19">
        <v>15</v>
      </c>
      <c r="S9" s="14">
        <v>16</v>
      </c>
      <c r="T9" s="18">
        <v>17</v>
      </c>
      <c r="U9" s="19">
        <v>18</v>
      </c>
      <c r="V9" s="14">
        <v>19</v>
      </c>
      <c r="W9" s="18">
        <v>20</v>
      </c>
      <c r="X9" s="19">
        <v>21</v>
      </c>
      <c r="Y9" s="14">
        <v>22</v>
      </c>
      <c r="Z9" s="18">
        <v>23</v>
      </c>
      <c r="AA9" s="18"/>
      <c r="AB9" s="18"/>
      <c r="AC9" s="14">
        <v>24</v>
      </c>
      <c r="AD9" s="14">
        <v>25</v>
      </c>
      <c r="AE9" s="36"/>
    </row>
    <row r="10" spans="1:31" s="1" customFormat="1" ht="12.75">
      <c r="A10" s="14"/>
      <c r="B10" s="20"/>
      <c r="C10" s="19"/>
      <c r="D10" s="19"/>
      <c r="E10" s="19"/>
      <c r="F10" s="19"/>
      <c r="G10" s="16"/>
      <c r="H10" s="19"/>
      <c r="I10" s="18"/>
      <c r="J10" s="18"/>
      <c r="K10" s="18"/>
      <c r="L10" s="18"/>
      <c r="M10" s="18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30"/>
      <c r="AD10" s="30"/>
      <c r="AE10" s="36"/>
    </row>
    <row r="11" spans="1:31" s="1" customFormat="1" ht="12.75">
      <c r="A11" s="14"/>
      <c r="B11" s="21" t="s">
        <v>33</v>
      </c>
      <c r="C11" s="22"/>
      <c r="D11" s="22"/>
      <c r="E11" s="23"/>
      <c r="F11" s="23"/>
      <c r="G11" s="24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30"/>
      <c r="AD11" s="30"/>
      <c r="AE11" s="36"/>
    </row>
    <row r="12" spans="1:31" s="1" customFormat="1" ht="12.75">
      <c r="A12" s="25">
        <v>1</v>
      </c>
      <c r="B12" s="26" t="s">
        <v>34</v>
      </c>
      <c r="C12" s="18" t="s">
        <v>35</v>
      </c>
      <c r="D12" s="27" t="s">
        <v>36</v>
      </c>
      <c r="E12" s="23"/>
      <c r="F12" s="28">
        <v>17697</v>
      </c>
      <c r="G12" s="16">
        <v>6.22</v>
      </c>
      <c r="H12" s="18" t="s">
        <v>37</v>
      </c>
      <c r="I12" s="18">
        <f aca="true" t="shared" si="0" ref="I12:I15">G12*F12</f>
        <v>110075.34</v>
      </c>
      <c r="J12" s="18">
        <f aca="true" t="shared" si="1" ref="J12:J22">I12*3.42</f>
        <v>376457.6628</v>
      </c>
      <c r="K12" s="18">
        <f aca="true" t="shared" si="2" ref="K12:K18">J12*1.1</f>
        <v>414103.42908000003</v>
      </c>
      <c r="L12" s="18"/>
      <c r="M12" s="18"/>
      <c r="N12" s="18"/>
      <c r="O12" s="18"/>
      <c r="P12" s="18"/>
      <c r="Q12" s="28">
        <f aca="true" t="shared" si="3" ref="Q12:Q60">K12</f>
        <v>414103.42908000003</v>
      </c>
      <c r="R12" s="18"/>
      <c r="S12" s="18"/>
      <c r="T12" s="18"/>
      <c r="U12" s="18"/>
      <c r="V12" s="56"/>
      <c r="W12" s="28">
        <f aca="true" t="shared" si="4" ref="W12:W14">F12*V12</f>
        <v>0</v>
      </c>
      <c r="X12" s="28">
        <f aca="true" t="shared" si="5" ref="X12:X15">Q12+S12+W12+U12</f>
        <v>414103.42908000003</v>
      </c>
      <c r="Y12" s="16">
        <v>1</v>
      </c>
      <c r="Z12" s="28">
        <f aca="true" t="shared" si="6" ref="Z12:Z18">X12*Y12</f>
        <v>414103.42908000003</v>
      </c>
      <c r="AA12" s="72"/>
      <c r="AB12" s="28">
        <v>414103</v>
      </c>
      <c r="AC12" s="16">
        <v>1</v>
      </c>
      <c r="AD12" s="18">
        <v>376458</v>
      </c>
      <c r="AE12" s="36"/>
    </row>
    <row r="13" spans="1:34" s="2" customFormat="1" ht="23.25" customHeight="1">
      <c r="A13" s="25">
        <v>2</v>
      </c>
      <c r="B13" s="29" t="s">
        <v>38</v>
      </c>
      <c r="C13" s="18" t="s">
        <v>35</v>
      </c>
      <c r="D13" s="27" t="s">
        <v>36</v>
      </c>
      <c r="E13" s="23"/>
      <c r="F13" s="28">
        <v>17697</v>
      </c>
      <c r="G13" s="16">
        <v>5.91</v>
      </c>
      <c r="H13" s="18" t="s">
        <v>39</v>
      </c>
      <c r="I13" s="18">
        <f t="shared" si="0"/>
        <v>104589.27</v>
      </c>
      <c r="J13" s="18">
        <f t="shared" si="1"/>
        <v>357695.30340000003</v>
      </c>
      <c r="K13" s="18">
        <f t="shared" si="2"/>
        <v>393464.8337400001</v>
      </c>
      <c r="L13" s="18"/>
      <c r="M13" s="28"/>
      <c r="N13" s="28"/>
      <c r="O13" s="28"/>
      <c r="P13" s="28"/>
      <c r="Q13" s="28">
        <f t="shared" si="3"/>
        <v>393464.8337400001</v>
      </c>
      <c r="R13" s="18"/>
      <c r="S13" s="18"/>
      <c r="T13" s="18"/>
      <c r="U13" s="18"/>
      <c r="V13" s="56"/>
      <c r="W13" s="28">
        <f t="shared" si="4"/>
        <v>0</v>
      </c>
      <c r="X13" s="28">
        <f t="shared" si="5"/>
        <v>393464.8337400001</v>
      </c>
      <c r="Y13" s="73">
        <v>1</v>
      </c>
      <c r="Z13" s="28">
        <f t="shared" si="6"/>
        <v>393464.8337400001</v>
      </c>
      <c r="AA13" s="72"/>
      <c r="AB13" s="28">
        <v>393695</v>
      </c>
      <c r="AC13" s="16">
        <v>1</v>
      </c>
      <c r="AD13" s="18">
        <v>357695</v>
      </c>
      <c r="AE13" s="36"/>
      <c r="AF13" s="1"/>
      <c r="AG13" s="1"/>
      <c r="AH13" s="1"/>
    </row>
    <row r="14" spans="1:34" s="2" customFormat="1" ht="24" customHeight="1">
      <c r="A14" s="25">
        <v>3</v>
      </c>
      <c r="B14" s="29" t="s">
        <v>40</v>
      </c>
      <c r="C14" s="14" t="s">
        <v>35</v>
      </c>
      <c r="D14" s="14" t="s">
        <v>36</v>
      </c>
      <c r="E14" s="30"/>
      <c r="F14" s="14">
        <v>17697</v>
      </c>
      <c r="G14" s="16">
        <v>5.91</v>
      </c>
      <c r="H14" s="18" t="s">
        <v>39</v>
      </c>
      <c r="I14" s="18">
        <f t="shared" si="0"/>
        <v>104589.27</v>
      </c>
      <c r="J14" s="18">
        <f t="shared" si="1"/>
        <v>357695.30340000003</v>
      </c>
      <c r="K14" s="18">
        <f t="shared" si="2"/>
        <v>393464.8337400001</v>
      </c>
      <c r="L14" s="18"/>
      <c r="M14" s="56"/>
      <c r="N14" s="28">
        <f>F14*M14</f>
        <v>0</v>
      </c>
      <c r="O14" s="28"/>
      <c r="P14" s="28"/>
      <c r="Q14" s="28">
        <f t="shared" si="3"/>
        <v>393464.8337400001</v>
      </c>
      <c r="R14" s="14"/>
      <c r="S14" s="14"/>
      <c r="T14" s="14"/>
      <c r="U14" s="14"/>
      <c r="V14" s="56"/>
      <c r="W14" s="28">
        <f t="shared" si="4"/>
        <v>0</v>
      </c>
      <c r="X14" s="28">
        <f t="shared" si="5"/>
        <v>393464.8337400001</v>
      </c>
      <c r="Y14" s="73">
        <v>1</v>
      </c>
      <c r="Z14" s="28">
        <f t="shared" si="6"/>
        <v>393464.8337400001</v>
      </c>
      <c r="AA14" s="72"/>
      <c r="AB14" s="28">
        <v>393465</v>
      </c>
      <c r="AC14" s="16">
        <v>1</v>
      </c>
      <c r="AD14" s="18">
        <v>357695</v>
      </c>
      <c r="AE14" s="36"/>
      <c r="AF14" s="1"/>
      <c r="AG14" s="1"/>
      <c r="AH14" s="1"/>
    </row>
    <row r="15" spans="1:34" s="2" customFormat="1" ht="33.75">
      <c r="A15" s="25">
        <v>4</v>
      </c>
      <c r="B15" s="29" t="s">
        <v>41</v>
      </c>
      <c r="C15" s="16" t="s">
        <v>35</v>
      </c>
      <c r="D15" s="14" t="s">
        <v>36</v>
      </c>
      <c r="E15" s="30"/>
      <c r="F15" s="14">
        <v>17697</v>
      </c>
      <c r="G15" s="16">
        <v>5.91</v>
      </c>
      <c r="H15" s="18" t="s">
        <v>39</v>
      </c>
      <c r="I15" s="18">
        <f t="shared" si="0"/>
        <v>104589.27</v>
      </c>
      <c r="J15" s="18">
        <f t="shared" si="1"/>
        <v>357695.30340000003</v>
      </c>
      <c r="K15" s="18">
        <f t="shared" si="2"/>
        <v>393464.8337400001</v>
      </c>
      <c r="L15" s="18"/>
      <c r="M15" s="28"/>
      <c r="N15" s="28"/>
      <c r="O15" s="57"/>
      <c r="P15" s="28">
        <f>O15*F15</f>
        <v>0</v>
      </c>
      <c r="Q15" s="28">
        <f t="shared" si="3"/>
        <v>393464.8337400001</v>
      </c>
      <c r="R15" s="14"/>
      <c r="S15" s="14"/>
      <c r="T15" s="14"/>
      <c r="U15" s="14"/>
      <c r="V15" s="14"/>
      <c r="W15" s="14"/>
      <c r="X15" s="28">
        <f t="shared" si="5"/>
        <v>393464.8337400001</v>
      </c>
      <c r="Y15" s="73">
        <v>1</v>
      </c>
      <c r="Z15" s="28">
        <f t="shared" si="6"/>
        <v>393464.8337400001</v>
      </c>
      <c r="AA15" s="72"/>
      <c r="AB15" s="28">
        <v>393465</v>
      </c>
      <c r="AC15" s="16">
        <v>1</v>
      </c>
      <c r="AD15" s="18">
        <v>357695</v>
      </c>
      <c r="AE15" s="36"/>
      <c r="AF15" s="1"/>
      <c r="AG15" s="1"/>
      <c r="AH15" s="1"/>
    </row>
    <row r="16" spans="1:34" s="2" customFormat="1" ht="12.75">
      <c r="A16" s="25">
        <v>5</v>
      </c>
      <c r="B16" s="29" t="s">
        <v>42</v>
      </c>
      <c r="C16" s="16" t="s">
        <v>35</v>
      </c>
      <c r="D16" s="14" t="s">
        <v>36</v>
      </c>
      <c r="E16" s="30"/>
      <c r="F16" s="14">
        <v>17697</v>
      </c>
      <c r="G16" s="16">
        <v>5.99</v>
      </c>
      <c r="H16" s="18" t="s">
        <v>43</v>
      </c>
      <c r="I16" s="18">
        <f aca="true" t="shared" si="7" ref="I16:I18">F16*G16</f>
        <v>106005.03</v>
      </c>
      <c r="J16" s="18">
        <f t="shared" si="1"/>
        <v>362537.20259999996</v>
      </c>
      <c r="K16" s="18">
        <f t="shared" si="2"/>
        <v>398790.92286</v>
      </c>
      <c r="L16" s="18"/>
      <c r="M16" s="28"/>
      <c r="N16" s="28"/>
      <c r="O16" s="57"/>
      <c r="P16" s="28"/>
      <c r="Q16" s="28">
        <f t="shared" si="3"/>
        <v>398790.92286</v>
      </c>
      <c r="R16" s="14"/>
      <c r="S16" s="14"/>
      <c r="T16" s="14"/>
      <c r="U16" s="14"/>
      <c r="V16" s="14"/>
      <c r="W16" s="14"/>
      <c r="X16" s="28">
        <f aca="true" t="shared" si="8" ref="X16:X18">Q16</f>
        <v>398790.92286</v>
      </c>
      <c r="Y16" s="73">
        <v>0.5</v>
      </c>
      <c r="Z16" s="28">
        <f t="shared" si="6"/>
        <v>199395.46143</v>
      </c>
      <c r="AA16" s="72"/>
      <c r="AB16" s="28">
        <v>199395</v>
      </c>
      <c r="AC16" s="16">
        <v>0.5</v>
      </c>
      <c r="AD16" s="51">
        <v>181268</v>
      </c>
      <c r="AE16" s="36"/>
      <c r="AF16" s="1"/>
      <c r="AG16" s="1"/>
      <c r="AH16" s="1"/>
    </row>
    <row r="17" spans="1:34" s="2" customFormat="1" ht="22.5">
      <c r="A17" s="25">
        <v>6</v>
      </c>
      <c r="B17" s="29" t="s">
        <v>44</v>
      </c>
      <c r="C17" s="16" t="s">
        <v>35</v>
      </c>
      <c r="D17" s="14" t="s">
        <v>36</v>
      </c>
      <c r="E17" s="30"/>
      <c r="F17" s="14">
        <v>17697</v>
      </c>
      <c r="G17" s="16">
        <v>5.99</v>
      </c>
      <c r="H17" s="18" t="s">
        <v>43</v>
      </c>
      <c r="I17" s="18">
        <f t="shared" si="7"/>
        <v>106005.03</v>
      </c>
      <c r="J17" s="18">
        <f t="shared" si="1"/>
        <v>362537.20259999996</v>
      </c>
      <c r="K17" s="18">
        <f t="shared" si="2"/>
        <v>398790.92286</v>
      </c>
      <c r="L17" s="18"/>
      <c r="M17" s="28"/>
      <c r="N17" s="28"/>
      <c r="O17" s="57"/>
      <c r="P17" s="28"/>
      <c r="Q17" s="28">
        <f t="shared" si="3"/>
        <v>398790.92286</v>
      </c>
      <c r="R17" s="14"/>
      <c r="S17" s="14"/>
      <c r="T17" s="14"/>
      <c r="U17" s="14"/>
      <c r="V17" s="14"/>
      <c r="W17" s="14"/>
      <c r="X17" s="28">
        <f t="shared" si="8"/>
        <v>398790.92286</v>
      </c>
      <c r="Y17" s="73">
        <v>1</v>
      </c>
      <c r="Z17" s="28">
        <f t="shared" si="6"/>
        <v>398790.92286</v>
      </c>
      <c r="AA17" s="72"/>
      <c r="AB17" s="28">
        <v>398791</v>
      </c>
      <c r="AC17" s="16">
        <v>1</v>
      </c>
      <c r="AD17" s="51">
        <v>362537</v>
      </c>
      <c r="AE17" s="36"/>
      <c r="AF17" s="1"/>
      <c r="AG17" s="1"/>
      <c r="AH17" s="1"/>
    </row>
    <row r="18" spans="1:34" s="2" customFormat="1" ht="33.75">
      <c r="A18" s="25">
        <v>7</v>
      </c>
      <c r="B18" s="29" t="s">
        <v>45</v>
      </c>
      <c r="C18" s="16" t="s">
        <v>35</v>
      </c>
      <c r="D18" s="14" t="s">
        <v>36</v>
      </c>
      <c r="E18" s="30"/>
      <c r="F18" s="14">
        <v>17697</v>
      </c>
      <c r="G18" s="16">
        <v>5.99</v>
      </c>
      <c r="H18" s="18" t="s">
        <v>43</v>
      </c>
      <c r="I18" s="18">
        <f t="shared" si="7"/>
        <v>106005.03</v>
      </c>
      <c r="J18" s="18">
        <f t="shared" si="1"/>
        <v>362537.20259999996</v>
      </c>
      <c r="K18" s="18">
        <f t="shared" si="2"/>
        <v>398790.92286</v>
      </c>
      <c r="L18" s="18"/>
      <c r="M18" s="28"/>
      <c r="N18" s="28"/>
      <c r="O18" s="57"/>
      <c r="P18" s="28"/>
      <c r="Q18" s="28">
        <f t="shared" si="3"/>
        <v>398790.92286</v>
      </c>
      <c r="R18" s="14"/>
      <c r="S18" s="14"/>
      <c r="T18" s="14"/>
      <c r="U18" s="14"/>
      <c r="V18" s="14"/>
      <c r="W18" s="14"/>
      <c r="X18" s="28">
        <f t="shared" si="8"/>
        <v>398790.92286</v>
      </c>
      <c r="Y18" s="73">
        <v>0.5</v>
      </c>
      <c r="Z18" s="28">
        <f t="shared" si="6"/>
        <v>199395.46143</v>
      </c>
      <c r="AA18" s="72"/>
      <c r="AB18" s="28">
        <v>199395</v>
      </c>
      <c r="AC18" s="16">
        <v>0.5</v>
      </c>
      <c r="AD18" s="51">
        <v>181268</v>
      </c>
      <c r="AE18" s="36"/>
      <c r="AF18" s="1"/>
      <c r="AG18" s="1"/>
      <c r="AH18" s="1"/>
    </row>
    <row r="19" spans="1:34" s="2" customFormat="1" ht="12.75">
      <c r="A19" s="30"/>
      <c r="B19" s="30" t="s">
        <v>46</v>
      </c>
      <c r="C19" s="30"/>
      <c r="D19" s="30"/>
      <c r="E19" s="30"/>
      <c r="F19" s="31"/>
      <c r="G19" s="32"/>
      <c r="H19" s="31"/>
      <c r="I19" s="18">
        <f aca="true" t="shared" si="9" ref="I19:I23">G19*F19</f>
        <v>0</v>
      </c>
      <c r="J19" s="18">
        <f t="shared" si="1"/>
        <v>0</v>
      </c>
      <c r="K19" s="18">
        <f aca="true" t="shared" si="10" ref="K19:K23">I19*1.1</f>
        <v>0</v>
      </c>
      <c r="L19" s="58"/>
      <c r="M19" s="31"/>
      <c r="N19" s="31"/>
      <c r="O19" s="31"/>
      <c r="P19" s="31"/>
      <c r="Q19" s="28">
        <f t="shared" si="3"/>
        <v>0</v>
      </c>
      <c r="R19" s="31"/>
      <c r="S19" s="31"/>
      <c r="T19" s="31"/>
      <c r="U19" s="31"/>
      <c r="V19" s="31"/>
      <c r="W19" s="31"/>
      <c r="X19" s="28">
        <f aca="true" t="shared" si="11" ref="X19:X23">Q19+S19+W19+U19</f>
        <v>0</v>
      </c>
      <c r="Y19" s="74">
        <f aca="true" t="shared" si="12" ref="Y19:AD19">SUM(Y12:Y18)</f>
        <v>6</v>
      </c>
      <c r="Z19" s="74">
        <f t="shared" si="12"/>
        <v>2392079.77602</v>
      </c>
      <c r="AA19" s="74"/>
      <c r="AB19" s="74">
        <f t="shared" si="12"/>
        <v>2392309</v>
      </c>
      <c r="AC19" s="74">
        <f t="shared" si="12"/>
        <v>6</v>
      </c>
      <c r="AD19" s="74">
        <f t="shared" si="12"/>
        <v>2174616</v>
      </c>
      <c r="AE19" s="36"/>
      <c r="AF19" s="1"/>
      <c r="AG19" s="1"/>
      <c r="AH19" s="1"/>
    </row>
    <row r="20" spans="1:34" s="2" customFormat="1" ht="12.75">
      <c r="A20" s="30"/>
      <c r="B20" s="33" t="s">
        <v>47</v>
      </c>
      <c r="C20" s="34"/>
      <c r="D20" s="34"/>
      <c r="E20" s="34"/>
      <c r="F20" s="35"/>
      <c r="G20" s="24"/>
      <c r="H20" s="30"/>
      <c r="I20" s="18">
        <f t="shared" si="9"/>
        <v>0</v>
      </c>
      <c r="J20" s="18">
        <f t="shared" si="1"/>
        <v>0</v>
      </c>
      <c r="K20" s="18">
        <f t="shared" si="10"/>
        <v>0</v>
      </c>
      <c r="L20" s="18"/>
      <c r="M20" s="30"/>
      <c r="N20" s="30"/>
      <c r="O20" s="30"/>
      <c r="P20" s="30"/>
      <c r="Q20" s="28">
        <f t="shared" si="3"/>
        <v>0</v>
      </c>
      <c r="R20" s="30"/>
      <c r="S20" s="30"/>
      <c r="T20" s="30"/>
      <c r="U20" s="30"/>
      <c r="V20" s="30"/>
      <c r="W20" s="30"/>
      <c r="X20" s="28">
        <f t="shared" si="11"/>
        <v>0</v>
      </c>
      <c r="Y20" s="24"/>
      <c r="Z20" s="59"/>
      <c r="AA20" s="75"/>
      <c r="AB20" s="28">
        <f>Z20*AA20</f>
        <v>0</v>
      </c>
      <c r="AC20" s="38"/>
      <c r="AD20" s="76"/>
      <c r="AE20" s="36"/>
      <c r="AF20" s="1"/>
      <c r="AG20" s="1"/>
      <c r="AH20" s="1"/>
    </row>
    <row r="21" spans="1:34" s="2" customFormat="1" ht="12.75">
      <c r="A21" s="36">
        <v>8</v>
      </c>
      <c r="B21" s="30" t="s">
        <v>48</v>
      </c>
      <c r="C21" s="30" t="s">
        <v>49</v>
      </c>
      <c r="D21" s="30"/>
      <c r="E21" s="30"/>
      <c r="F21" s="30">
        <v>17697</v>
      </c>
      <c r="G21" s="24">
        <v>5.99</v>
      </c>
      <c r="H21" s="30" t="s">
        <v>43</v>
      </c>
      <c r="I21" s="18">
        <f t="shared" si="9"/>
        <v>106005.03</v>
      </c>
      <c r="J21" s="18">
        <f t="shared" si="1"/>
        <v>362537.20259999996</v>
      </c>
      <c r="K21" s="18">
        <f aca="true" t="shared" si="13" ref="K21:K63">J21*1.1</f>
        <v>398790.92286</v>
      </c>
      <c r="L21" s="18"/>
      <c r="M21" s="30"/>
      <c r="N21" s="30"/>
      <c r="O21" s="30"/>
      <c r="P21" s="30"/>
      <c r="Q21" s="28">
        <f t="shared" si="3"/>
        <v>398790.92286</v>
      </c>
      <c r="R21" s="30"/>
      <c r="S21" s="30"/>
      <c r="T21" s="30"/>
      <c r="U21" s="30"/>
      <c r="V21" s="30"/>
      <c r="W21" s="30"/>
      <c r="X21" s="28">
        <f t="shared" si="11"/>
        <v>398790.92286</v>
      </c>
      <c r="Y21" s="24">
        <v>1</v>
      </c>
      <c r="Z21" s="59">
        <f aca="true" t="shared" si="14" ref="Z21:Z63">X21*Y21</f>
        <v>398790.92286</v>
      </c>
      <c r="AA21" s="75"/>
      <c r="AB21" s="28">
        <f>Z21</f>
        <v>398790.92286</v>
      </c>
      <c r="AC21" s="38"/>
      <c r="AD21" s="77">
        <f>J21*AC21</f>
        <v>0</v>
      </c>
      <c r="AE21" s="36"/>
      <c r="AF21" s="1"/>
      <c r="AG21" s="1"/>
      <c r="AH21" s="1"/>
    </row>
    <row r="22" spans="1:34" s="2" customFormat="1" ht="12.75">
      <c r="A22" s="36">
        <v>9</v>
      </c>
      <c r="B22" s="30" t="s">
        <v>48</v>
      </c>
      <c r="C22" s="30" t="s">
        <v>50</v>
      </c>
      <c r="D22" s="30"/>
      <c r="E22" s="30"/>
      <c r="F22" s="30">
        <v>17697</v>
      </c>
      <c r="G22" s="24">
        <v>4.21</v>
      </c>
      <c r="H22" s="30" t="s">
        <v>51</v>
      </c>
      <c r="I22" s="18">
        <f t="shared" si="9"/>
        <v>74504.37</v>
      </c>
      <c r="J22" s="18">
        <f t="shared" si="1"/>
        <v>254804.94539999997</v>
      </c>
      <c r="K22" s="18">
        <f t="shared" si="13"/>
        <v>280285.43994</v>
      </c>
      <c r="L22" s="18"/>
      <c r="M22" s="30"/>
      <c r="N22" s="30"/>
      <c r="O22" s="30"/>
      <c r="P22" s="30"/>
      <c r="Q22" s="28">
        <f t="shared" si="3"/>
        <v>280285.43994</v>
      </c>
      <c r="R22" s="30"/>
      <c r="S22" s="30"/>
      <c r="T22" s="30"/>
      <c r="U22" s="30"/>
      <c r="V22" s="30"/>
      <c r="W22" s="30"/>
      <c r="X22" s="28">
        <f t="shared" si="11"/>
        <v>280285.43994</v>
      </c>
      <c r="Y22" s="78">
        <v>1</v>
      </c>
      <c r="Z22" s="59">
        <f t="shared" si="14"/>
        <v>280285.43994</v>
      </c>
      <c r="AA22" s="79"/>
      <c r="AB22" s="28">
        <f>Z22</f>
        <v>280285.43994</v>
      </c>
      <c r="AC22" s="80">
        <v>1</v>
      </c>
      <c r="AD22" s="77">
        <f>J22</f>
        <v>254804.94539999997</v>
      </c>
      <c r="AE22" s="36"/>
      <c r="AF22" s="1"/>
      <c r="AG22" s="1"/>
      <c r="AH22" s="1"/>
    </row>
    <row r="23" spans="1:35" s="2" customFormat="1" ht="14.25" customHeight="1">
      <c r="A23" s="30"/>
      <c r="B23" s="37" t="s">
        <v>52</v>
      </c>
      <c r="C23" s="38"/>
      <c r="D23" s="39"/>
      <c r="E23" s="31"/>
      <c r="F23" s="40"/>
      <c r="G23" s="41"/>
      <c r="H23" s="40"/>
      <c r="I23" s="18">
        <f t="shared" si="9"/>
        <v>0</v>
      </c>
      <c r="J23" s="18">
        <f>I23*2.02</f>
        <v>0</v>
      </c>
      <c r="K23" s="18">
        <f t="shared" si="10"/>
        <v>0</v>
      </c>
      <c r="L23" s="58"/>
      <c r="M23" s="31"/>
      <c r="N23" s="31"/>
      <c r="O23" s="31"/>
      <c r="P23" s="31"/>
      <c r="Q23" s="28">
        <f t="shared" si="3"/>
        <v>0</v>
      </c>
      <c r="R23" s="31"/>
      <c r="S23" s="31"/>
      <c r="T23" s="31"/>
      <c r="U23" s="31"/>
      <c r="V23" s="31"/>
      <c r="W23" s="31"/>
      <c r="X23" s="28">
        <f t="shared" si="11"/>
        <v>0</v>
      </c>
      <c r="Y23" s="81">
        <f aca="true" t="shared" si="15" ref="Y23:AD23">SUM(Y21:Y22)</f>
        <v>2</v>
      </c>
      <c r="Z23" s="81">
        <f t="shared" si="15"/>
        <v>679076.3628</v>
      </c>
      <c r="AA23" s="81">
        <f t="shared" si="15"/>
        <v>0</v>
      </c>
      <c r="AB23" s="81">
        <f t="shared" si="15"/>
        <v>679076.3628</v>
      </c>
      <c r="AC23" s="81">
        <f t="shared" si="15"/>
        <v>1</v>
      </c>
      <c r="AD23" s="82">
        <f t="shared" si="15"/>
        <v>254804.94539999997</v>
      </c>
      <c r="AE23" s="36"/>
      <c r="AF23" s="1"/>
      <c r="AG23" s="1"/>
      <c r="AH23" s="1"/>
      <c r="AI23" s="90"/>
    </row>
    <row r="24" spans="1:34" s="2" customFormat="1" ht="33" customHeight="1">
      <c r="A24" s="30">
        <v>10</v>
      </c>
      <c r="B24" s="42" t="s">
        <v>53</v>
      </c>
      <c r="C24" s="14" t="s">
        <v>35</v>
      </c>
      <c r="D24" s="14" t="s">
        <v>36</v>
      </c>
      <c r="E24" s="30"/>
      <c r="F24" s="28">
        <v>17697</v>
      </c>
      <c r="G24" s="16">
        <v>5.77</v>
      </c>
      <c r="H24" s="14" t="s">
        <v>54</v>
      </c>
      <c r="I24" s="18">
        <f aca="true" t="shared" si="16" ref="I24:I27">G24*17697</f>
        <v>102111.68999999999</v>
      </c>
      <c r="J24" s="18">
        <f aca="true" t="shared" si="17" ref="J24:J70">I24*3.42</f>
        <v>349221.9798</v>
      </c>
      <c r="K24" s="18">
        <f t="shared" si="13"/>
        <v>384144.17778</v>
      </c>
      <c r="L24" s="18"/>
      <c r="M24" s="30"/>
      <c r="N24" s="59"/>
      <c r="O24" s="60"/>
      <c r="P24" s="59">
        <f aca="true" t="shared" si="18" ref="P24:P26">O24*F24</f>
        <v>0</v>
      </c>
      <c r="Q24" s="28">
        <f t="shared" si="3"/>
        <v>384144.17778</v>
      </c>
      <c r="R24" s="60"/>
      <c r="S24" s="28">
        <f aca="true" t="shared" si="19" ref="S24:S26">F24*R24</f>
        <v>0</v>
      </c>
      <c r="T24" s="60"/>
      <c r="U24" s="28">
        <f aca="true" t="shared" si="20" ref="U24:U26">F24*T24</f>
        <v>0</v>
      </c>
      <c r="V24" s="60"/>
      <c r="W24" s="28">
        <f aca="true" t="shared" si="21" ref="W24:W59">F24*V24</f>
        <v>0</v>
      </c>
      <c r="X24" s="68">
        <f>Q24+S24+T24+U24+W24</f>
        <v>384144.17778</v>
      </c>
      <c r="Y24" s="81">
        <v>1</v>
      </c>
      <c r="Z24" s="83">
        <f t="shared" si="14"/>
        <v>384144.17778</v>
      </c>
      <c r="AA24" s="72"/>
      <c r="AB24" s="28">
        <v>384144</v>
      </c>
      <c r="AC24" s="16">
        <v>1</v>
      </c>
      <c r="AD24" s="51">
        <v>349222</v>
      </c>
      <c r="AE24" s="36"/>
      <c r="AF24" s="1"/>
      <c r="AG24" s="1"/>
      <c r="AH24" s="1"/>
    </row>
    <row r="25" spans="1:34" s="2" customFormat="1" ht="34.5" customHeight="1">
      <c r="A25" s="30">
        <v>11</v>
      </c>
      <c r="B25" s="42" t="s">
        <v>53</v>
      </c>
      <c r="C25" s="14" t="s">
        <v>55</v>
      </c>
      <c r="D25" s="14" t="s">
        <v>56</v>
      </c>
      <c r="E25" s="30"/>
      <c r="F25" s="28">
        <v>17697</v>
      </c>
      <c r="G25" s="16">
        <v>5.02</v>
      </c>
      <c r="H25" s="14" t="s">
        <v>54</v>
      </c>
      <c r="I25" s="18">
        <f t="shared" si="16"/>
        <v>88838.93999999999</v>
      </c>
      <c r="J25" s="18">
        <f t="shared" si="17"/>
        <v>303829.1748</v>
      </c>
      <c r="K25" s="18">
        <f t="shared" si="13"/>
        <v>334212.09228</v>
      </c>
      <c r="L25" s="18"/>
      <c r="M25" s="30"/>
      <c r="N25" s="59"/>
      <c r="O25" s="60"/>
      <c r="P25" s="59">
        <f t="shared" si="18"/>
        <v>0</v>
      </c>
      <c r="Q25" s="28">
        <f t="shared" si="3"/>
        <v>334212.09228</v>
      </c>
      <c r="R25" s="60"/>
      <c r="S25" s="28">
        <f t="shared" si="19"/>
        <v>0</v>
      </c>
      <c r="T25" s="60"/>
      <c r="U25" s="28">
        <f t="shared" si="20"/>
        <v>0</v>
      </c>
      <c r="V25" s="60"/>
      <c r="W25" s="28">
        <f t="shared" si="21"/>
        <v>0</v>
      </c>
      <c r="X25" s="28">
        <f aca="true" t="shared" si="22" ref="X25:X27">Q25</f>
        <v>334212.09228</v>
      </c>
      <c r="Y25" s="84">
        <v>1</v>
      </c>
      <c r="Z25" s="28">
        <f t="shared" si="14"/>
        <v>334212.09228</v>
      </c>
      <c r="AA25" s="72"/>
      <c r="AB25" s="28">
        <v>334212</v>
      </c>
      <c r="AC25" s="16">
        <v>1</v>
      </c>
      <c r="AD25" s="51">
        <v>303829</v>
      </c>
      <c r="AE25" s="36"/>
      <c r="AF25" s="1"/>
      <c r="AG25" s="1"/>
      <c r="AH25" s="1"/>
    </row>
    <row r="26" spans="1:34" s="2" customFormat="1" ht="50.25" customHeight="1">
      <c r="A26" s="30">
        <v>12</v>
      </c>
      <c r="B26" s="42" t="s">
        <v>53</v>
      </c>
      <c r="C26" s="14" t="s">
        <v>57</v>
      </c>
      <c r="D26" s="14" t="s">
        <v>58</v>
      </c>
      <c r="E26" s="30"/>
      <c r="F26" s="28">
        <v>17697</v>
      </c>
      <c r="G26" s="16">
        <v>5.31</v>
      </c>
      <c r="H26" s="14" t="s">
        <v>54</v>
      </c>
      <c r="I26" s="18">
        <f t="shared" si="16"/>
        <v>93971.06999999999</v>
      </c>
      <c r="J26" s="18">
        <f t="shared" si="17"/>
        <v>321381.05939999997</v>
      </c>
      <c r="K26" s="18">
        <f t="shared" si="13"/>
        <v>353519.16534</v>
      </c>
      <c r="L26" s="18"/>
      <c r="M26" s="30"/>
      <c r="N26" s="59"/>
      <c r="O26" s="60"/>
      <c r="P26" s="59">
        <f t="shared" si="18"/>
        <v>0</v>
      </c>
      <c r="Q26" s="28">
        <f t="shared" si="3"/>
        <v>353519.16534</v>
      </c>
      <c r="R26" s="60"/>
      <c r="S26" s="28">
        <f t="shared" si="19"/>
        <v>0</v>
      </c>
      <c r="T26" s="60"/>
      <c r="U26" s="28">
        <f t="shared" si="20"/>
        <v>0</v>
      </c>
      <c r="V26" s="60"/>
      <c r="W26" s="28">
        <v>0</v>
      </c>
      <c r="X26" s="28">
        <f t="shared" si="22"/>
        <v>353519.16534</v>
      </c>
      <c r="Y26" s="84">
        <v>1</v>
      </c>
      <c r="Z26" s="28">
        <f t="shared" si="14"/>
        <v>353519.16534</v>
      </c>
      <c r="AA26" s="72"/>
      <c r="AB26" s="28">
        <v>353519</v>
      </c>
      <c r="AC26" s="16">
        <v>1</v>
      </c>
      <c r="AD26" s="51">
        <v>321381</v>
      </c>
      <c r="AE26" s="36"/>
      <c r="AF26" s="1"/>
      <c r="AG26" s="1"/>
      <c r="AH26" s="1"/>
    </row>
    <row r="27" spans="1:34" s="2" customFormat="1" ht="50.25" customHeight="1">
      <c r="A27" s="30">
        <v>13</v>
      </c>
      <c r="B27" s="42" t="s">
        <v>59</v>
      </c>
      <c r="C27" s="14" t="s">
        <v>60</v>
      </c>
      <c r="D27" s="14" t="s">
        <v>58</v>
      </c>
      <c r="E27" s="30"/>
      <c r="F27" s="28">
        <v>17697</v>
      </c>
      <c r="G27" s="16">
        <v>5.31</v>
      </c>
      <c r="H27" s="14" t="s">
        <v>54</v>
      </c>
      <c r="I27" s="18">
        <f t="shared" si="16"/>
        <v>93971.06999999999</v>
      </c>
      <c r="J27" s="18">
        <f t="shared" si="17"/>
        <v>321381.05939999997</v>
      </c>
      <c r="K27" s="18">
        <f t="shared" si="13"/>
        <v>353519.16534</v>
      </c>
      <c r="L27" s="18"/>
      <c r="M27" s="30"/>
      <c r="N27" s="59"/>
      <c r="O27" s="60"/>
      <c r="P27" s="59"/>
      <c r="Q27" s="28">
        <f t="shared" si="3"/>
        <v>353519.16534</v>
      </c>
      <c r="R27" s="60"/>
      <c r="S27" s="28"/>
      <c r="T27" s="60"/>
      <c r="U27" s="28"/>
      <c r="V27" s="60"/>
      <c r="W27" s="28"/>
      <c r="X27" s="28">
        <f t="shared" si="22"/>
        <v>353519.16534</v>
      </c>
      <c r="Y27" s="84">
        <v>1</v>
      </c>
      <c r="Z27" s="28">
        <f t="shared" si="14"/>
        <v>353519.16534</v>
      </c>
      <c r="AA27" s="72"/>
      <c r="AB27" s="28">
        <v>353519</v>
      </c>
      <c r="AC27" s="16">
        <v>1</v>
      </c>
      <c r="AD27" s="51">
        <v>321381</v>
      </c>
      <c r="AE27" s="36"/>
      <c r="AF27" s="1"/>
      <c r="AG27" s="1"/>
      <c r="AH27" s="1"/>
    </row>
    <row r="28" spans="1:34" s="2" customFormat="1" ht="22.5">
      <c r="A28" s="30">
        <v>14</v>
      </c>
      <c r="B28" s="29" t="s">
        <v>61</v>
      </c>
      <c r="C28" s="14" t="s">
        <v>62</v>
      </c>
      <c r="D28" s="14"/>
      <c r="E28" s="43"/>
      <c r="F28" s="28">
        <v>17697</v>
      </c>
      <c r="G28" s="16">
        <v>4.35</v>
      </c>
      <c r="H28" s="14" t="s">
        <v>63</v>
      </c>
      <c r="I28" s="18">
        <f aca="true" t="shared" si="23" ref="I28:I60">G28*F28</f>
        <v>76981.95</v>
      </c>
      <c r="J28" s="18">
        <f t="shared" si="17"/>
        <v>263278.269</v>
      </c>
      <c r="K28" s="18">
        <f t="shared" si="13"/>
        <v>289606.0959</v>
      </c>
      <c r="L28" s="18"/>
      <c r="M28" s="14"/>
      <c r="N28" s="28"/>
      <c r="O28" s="14"/>
      <c r="P28" s="28"/>
      <c r="Q28" s="28">
        <f t="shared" si="3"/>
        <v>289606.0959</v>
      </c>
      <c r="R28" s="56"/>
      <c r="S28" s="28">
        <f aca="true" t="shared" si="24" ref="S28:S30">F28*R28</f>
        <v>0</v>
      </c>
      <c r="T28" s="56">
        <v>1.5</v>
      </c>
      <c r="U28" s="28">
        <f aca="true" t="shared" si="25" ref="U28:U62">F28*T28</f>
        <v>26545.5</v>
      </c>
      <c r="V28" s="56"/>
      <c r="W28" s="28">
        <f t="shared" si="21"/>
        <v>0</v>
      </c>
      <c r="X28" s="28">
        <f aca="true" t="shared" si="26" ref="X28:X37">Q28+S28+W28+U28</f>
        <v>316151.5959</v>
      </c>
      <c r="Y28" s="16">
        <v>1</v>
      </c>
      <c r="Z28" s="28">
        <f t="shared" si="14"/>
        <v>316151.5959</v>
      </c>
      <c r="AA28" s="72"/>
      <c r="AB28" s="28">
        <f aca="true" t="shared" si="27" ref="AB28:AB31">Z28</f>
        <v>316151.5959</v>
      </c>
      <c r="AC28" s="16">
        <v>1</v>
      </c>
      <c r="AD28" s="51">
        <f>J28</f>
        <v>263278.269</v>
      </c>
      <c r="AE28" s="36"/>
      <c r="AF28" s="1"/>
      <c r="AG28" s="1"/>
      <c r="AH28" s="1"/>
    </row>
    <row r="29" spans="1:34" s="2" customFormat="1" ht="22.5">
      <c r="A29" s="30">
        <v>15</v>
      </c>
      <c r="B29" s="29" t="s">
        <v>61</v>
      </c>
      <c r="C29" s="14" t="s">
        <v>35</v>
      </c>
      <c r="D29" s="14" t="s">
        <v>64</v>
      </c>
      <c r="E29" s="30"/>
      <c r="F29" s="28">
        <v>17697</v>
      </c>
      <c r="G29" s="16">
        <v>5.99</v>
      </c>
      <c r="H29" s="14" t="s">
        <v>65</v>
      </c>
      <c r="I29" s="18">
        <f t="shared" si="23"/>
        <v>106005.03</v>
      </c>
      <c r="J29" s="18">
        <f t="shared" si="17"/>
        <v>362537.20259999996</v>
      </c>
      <c r="K29" s="18">
        <f t="shared" si="13"/>
        <v>398790.92286</v>
      </c>
      <c r="L29" s="18"/>
      <c r="M29" s="14"/>
      <c r="N29" s="28"/>
      <c r="O29" s="14"/>
      <c r="P29" s="28"/>
      <c r="Q29" s="28">
        <f t="shared" si="3"/>
        <v>398790.92286</v>
      </c>
      <c r="R29" s="56"/>
      <c r="S29" s="28">
        <f t="shared" si="24"/>
        <v>0</v>
      </c>
      <c r="T29" s="56">
        <v>1.5</v>
      </c>
      <c r="U29" s="28">
        <f t="shared" si="25"/>
        <v>26545.5</v>
      </c>
      <c r="V29" s="56"/>
      <c r="W29" s="28">
        <f t="shared" si="21"/>
        <v>0</v>
      </c>
      <c r="X29" s="28">
        <f t="shared" si="26"/>
        <v>425336.42286</v>
      </c>
      <c r="Y29" s="16">
        <v>1</v>
      </c>
      <c r="Z29" s="28">
        <f t="shared" si="14"/>
        <v>425336.42286</v>
      </c>
      <c r="AA29" s="72"/>
      <c r="AB29" s="28">
        <f t="shared" si="27"/>
        <v>425336.42286</v>
      </c>
      <c r="AC29" s="16">
        <v>1</v>
      </c>
      <c r="AD29" s="51">
        <f aca="true" t="shared" si="28" ref="AD29:AD56">J29*AC29</f>
        <v>362537.20259999996</v>
      </c>
      <c r="AE29" s="36"/>
      <c r="AF29" s="1"/>
      <c r="AG29" s="1"/>
      <c r="AH29" s="1"/>
    </row>
    <row r="30" spans="1:34" s="2" customFormat="1" ht="22.5">
      <c r="A30" s="30">
        <v>16</v>
      </c>
      <c r="B30" s="29" t="s">
        <v>61</v>
      </c>
      <c r="C30" s="14" t="s">
        <v>66</v>
      </c>
      <c r="D30" s="14"/>
      <c r="E30" s="30"/>
      <c r="F30" s="28">
        <v>17697</v>
      </c>
      <c r="G30" s="16">
        <v>4.3</v>
      </c>
      <c r="H30" s="14" t="s">
        <v>63</v>
      </c>
      <c r="I30" s="18">
        <f t="shared" si="23"/>
        <v>76097.09999999999</v>
      </c>
      <c r="J30" s="18">
        <f t="shared" si="17"/>
        <v>260252.08199999997</v>
      </c>
      <c r="K30" s="18">
        <f t="shared" si="13"/>
        <v>286277.2902</v>
      </c>
      <c r="L30" s="18"/>
      <c r="M30" s="14"/>
      <c r="N30" s="28"/>
      <c r="O30" s="14"/>
      <c r="P30" s="28"/>
      <c r="Q30" s="28">
        <f t="shared" si="3"/>
        <v>286277.2902</v>
      </c>
      <c r="R30" s="56"/>
      <c r="S30" s="28">
        <f t="shared" si="24"/>
        <v>0</v>
      </c>
      <c r="T30" s="56">
        <v>1.5</v>
      </c>
      <c r="U30" s="28">
        <f t="shared" si="25"/>
        <v>26545.5</v>
      </c>
      <c r="V30" s="56"/>
      <c r="W30" s="28">
        <f t="shared" si="21"/>
        <v>0</v>
      </c>
      <c r="X30" s="28">
        <f t="shared" si="26"/>
        <v>312822.7902</v>
      </c>
      <c r="Y30" s="16">
        <v>1</v>
      </c>
      <c r="Z30" s="28">
        <f t="shared" si="14"/>
        <v>312822.7902</v>
      </c>
      <c r="AA30" s="72"/>
      <c r="AB30" s="28">
        <f t="shared" si="27"/>
        <v>312822.7902</v>
      </c>
      <c r="AC30" s="16">
        <v>1</v>
      </c>
      <c r="AD30" s="51">
        <v>260252</v>
      </c>
      <c r="AE30" s="36"/>
      <c r="AF30" s="1"/>
      <c r="AG30" s="1"/>
      <c r="AH30" s="1"/>
    </row>
    <row r="31" spans="1:34" s="2" customFormat="1" ht="22.5">
      <c r="A31" s="30">
        <v>17</v>
      </c>
      <c r="B31" s="42" t="s">
        <v>61</v>
      </c>
      <c r="C31" s="1" t="s">
        <v>50</v>
      </c>
      <c r="D31" s="1"/>
      <c r="E31" s="1"/>
      <c r="F31" s="44">
        <v>17697</v>
      </c>
      <c r="G31" s="1">
        <v>4.21</v>
      </c>
      <c r="H31" s="14" t="s">
        <v>63</v>
      </c>
      <c r="I31" s="61">
        <f t="shared" si="23"/>
        <v>74504.37</v>
      </c>
      <c r="J31" s="18">
        <f t="shared" si="17"/>
        <v>254804.94539999997</v>
      </c>
      <c r="K31" s="18">
        <f t="shared" si="13"/>
        <v>280285.43994</v>
      </c>
      <c r="L31" s="62"/>
      <c r="M31" s="62"/>
      <c r="N31" s="62"/>
      <c r="O31" s="62"/>
      <c r="P31" s="62"/>
      <c r="Q31" s="62">
        <f t="shared" si="3"/>
        <v>280285.43994</v>
      </c>
      <c r="R31" s="62"/>
      <c r="S31" s="62"/>
      <c r="T31" s="56">
        <v>1.5</v>
      </c>
      <c r="U31" s="28">
        <f t="shared" si="25"/>
        <v>26545.5</v>
      </c>
      <c r="V31" s="56"/>
      <c r="W31" s="28">
        <f t="shared" si="21"/>
        <v>0</v>
      </c>
      <c r="X31" s="28">
        <f t="shared" si="26"/>
        <v>306830.93994</v>
      </c>
      <c r="Y31" s="85">
        <v>1</v>
      </c>
      <c r="Z31" s="23">
        <f t="shared" si="14"/>
        <v>306830.93994</v>
      </c>
      <c r="AA31" s="86"/>
      <c r="AB31" s="28">
        <f t="shared" si="27"/>
        <v>306830.93994</v>
      </c>
      <c r="AC31" s="62">
        <v>1</v>
      </c>
      <c r="AD31" s="51">
        <f t="shared" si="28"/>
        <v>254804.94539999997</v>
      </c>
      <c r="AE31" s="1"/>
      <c r="AF31" s="1"/>
      <c r="AG31" s="1"/>
      <c r="AH31" s="1"/>
    </row>
    <row r="32" spans="1:34" s="2" customFormat="1" ht="12.75">
      <c r="A32" s="30">
        <v>18</v>
      </c>
      <c r="B32" s="29" t="s">
        <v>67</v>
      </c>
      <c r="C32" s="14" t="s">
        <v>50</v>
      </c>
      <c r="D32" s="14"/>
      <c r="E32" s="43"/>
      <c r="F32" s="28">
        <v>17697</v>
      </c>
      <c r="G32" s="16">
        <v>4.21</v>
      </c>
      <c r="H32" s="14" t="s">
        <v>63</v>
      </c>
      <c r="I32" s="18">
        <f t="shared" si="23"/>
        <v>74504.37</v>
      </c>
      <c r="J32" s="18">
        <f t="shared" si="17"/>
        <v>254804.94539999997</v>
      </c>
      <c r="K32" s="18">
        <f t="shared" si="13"/>
        <v>280285.43994</v>
      </c>
      <c r="L32" s="18"/>
      <c r="M32" s="14"/>
      <c r="N32" s="28"/>
      <c r="O32" s="14"/>
      <c r="P32" s="28"/>
      <c r="Q32" s="28">
        <f t="shared" si="3"/>
        <v>280285.43994</v>
      </c>
      <c r="R32" s="56"/>
      <c r="S32" s="28">
        <f aca="true" t="shared" si="29" ref="S32:S51">F32*R32</f>
        <v>0</v>
      </c>
      <c r="T32" s="56">
        <v>1.5</v>
      </c>
      <c r="U32" s="28">
        <f t="shared" si="25"/>
        <v>26545.5</v>
      </c>
      <c r="V32" s="56"/>
      <c r="W32" s="28">
        <f t="shared" si="21"/>
        <v>0</v>
      </c>
      <c r="X32" s="28">
        <f t="shared" si="26"/>
        <v>306830.93994</v>
      </c>
      <c r="Y32" s="16">
        <v>1</v>
      </c>
      <c r="Z32" s="28">
        <f t="shared" si="14"/>
        <v>306830.93994</v>
      </c>
      <c r="AA32" s="72"/>
      <c r="AB32" s="28">
        <v>484233</v>
      </c>
      <c r="AC32" s="16">
        <v>1</v>
      </c>
      <c r="AD32" s="51">
        <f>AB32*AC32</f>
        <v>484233</v>
      </c>
      <c r="AE32" s="36"/>
      <c r="AF32" s="1"/>
      <c r="AG32" s="1"/>
      <c r="AH32" s="1"/>
    </row>
    <row r="33" spans="1:34" s="2" customFormat="1" ht="12.75">
      <c r="A33" s="30">
        <v>19</v>
      </c>
      <c r="B33" s="29" t="s">
        <v>67</v>
      </c>
      <c r="C33" s="14" t="s">
        <v>35</v>
      </c>
      <c r="D33" s="14" t="s">
        <v>64</v>
      </c>
      <c r="E33" s="30"/>
      <c r="F33" s="28">
        <v>17697</v>
      </c>
      <c r="G33" s="16">
        <v>5.99</v>
      </c>
      <c r="H33" s="14" t="s">
        <v>65</v>
      </c>
      <c r="I33" s="18">
        <f t="shared" si="23"/>
        <v>106005.03</v>
      </c>
      <c r="J33" s="18">
        <f t="shared" si="17"/>
        <v>362537.20259999996</v>
      </c>
      <c r="K33" s="18">
        <f t="shared" si="13"/>
        <v>398790.92286</v>
      </c>
      <c r="L33" s="18"/>
      <c r="M33" s="14"/>
      <c r="N33" s="28"/>
      <c r="O33" s="14"/>
      <c r="P33" s="28"/>
      <c r="Q33" s="28">
        <f t="shared" si="3"/>
        <v>398790.92286</v>
      </c>
      <c r="R33" s="56"/>
      <c r="S33" s="28">
        <f t="shared" si="29"/>
        <v>0</v>
      </c>
      <c r="T33" s="56">
        <v>1.5</v>
      </c>
      <c r="U33" s="28">
        <f t="shared" si="25"/>
        <v>26545.5</v>
      </c>
      <c r="V33" s="56"/>
      <c r="W33" s="28">
        <f t="shared" si="21"/>
        <v>0</v>
      </c>
      <c r="X33" s="28">
        <f t="shared" si="26"/>
        <v>425336.42286</v>
      </c>
      <c r="Y33" s="16">
        <v>1</v>
      </c>
      <c r="Z33" s="28">
        <f t="shared" si="14"/>
        <v>425336.42286</v>
      </c>
      <c r="AA33" s="72"/>
      <c r="AB33" s="28">
        <f aca="true" t="shared" si="30" ref="AB33:AB56">Z33</f>
        <v>425336.42286</v>
      </c>
      <c r="AC33" s="16">
        <v>1</v>
      </c>
      <c r="AD33" s="51">
        <f t="shared" si="28"/>
        <v>362537.20259999996</v>
      </c>
      <c r="AE33" s="36"/>
      <c r="AF33" s="1"/>
      <c r="AG33" s="1"/>
      <c r="AH33" s="1"/>
    </row>
    <row r="34" spans="1:34" s="2" customFormat="1" ht="12.75">
      <c r="A34" s="30">
        <v>20</v>
      </c>
      <c r="B34" s="29" t="s">
        <v>68</v>
      </c>
      <c r="C34" s="14" t="s">
        <v>66</v>
      </c>
      <c r="D34" s="14"/>
      <c r="E34" s="30"/>
      <c r="F34" s="28">
        <v>17697</v>
      </c>
      <c r="G34" s="16">
        <v>4.3</v>
      </c>
      <c r="H34" s="14" t="s">
        <v>63</v>
      </c>
      <c r="I34" s="18">
        <f t="shared" si="23"/>
        <v>76097.09999999999</v>
      </c>
      <c r="J34" s="18">
        <f t="shared" si="17"/>
        <v>260252.08199999997</v>
      </c>
      <c r="K34" s="18">
        <f t="shared" si="13"/>
        <v>286277.2902</v>
      </c>
      <c r="L34" s="18"/>
      <c r="M34" s="14"/>
      <c r="N34" s="28"/>
      <c r="O34" s="14"/>
      <c r="P34" s="28"/>
      <c r="Q34" s="28">
        <f t="shared" si="3"/>
        <v>286277.2902</v>
      </c>
      <c r="R34" s="56"/>
      <c r="S34" s="28">
        <f t="shared" si="29"/>
        <v>0</v>
      </c>
      <c r="T34" s="56">
        <v>1.5</v>
      </c>
      <c r="U34" s="28">
        <f t="shared" si="25"/>
        <v>26545.5</v>
      </c>
      <c r="V34" s="56"/>
      <c r="W34" s="28">
        <f t="shared" si="21"/>
        <v>0</v>
      </c>
      <c r="X34" s="28">
        <f t="shared" si="26"/>
        <v>312822.7902</v>
      </c>
      <c r="Y34" s="16">
        <v>0.75</v>
      </c>
      <c r="Z34" s="28">
        <f t="shared" si="14"/>
        <v>234617.09265</v>
      </c>
      <c r="AA34" s="72"/>
      <c r="AB34" s="28">
        <f t="shared" si="30"/>
        <v>234617.09265</v>
      </c>
      <c r="AC34" s="16">
        <v>0.5</v>
      </c>
      <c r="AD34" s="51">
        <f t="shared" si="28"/>
        <v>130126.04099999998</v>
      </c>
      <c r="AE34" s="36"/>
      <c r="AF34" s="1"/>
      <c r="AG34" s="1"/>
      <c r="AH34" s="1"/>
    </row>
    <row r="35" spans="1:34" s="2" customFormat="1" ht="12.75">
      <c r="A35" s="30">
        <v>21</v>
      </c>
      <c r="B35" s="29" t="s">
        <v>67</v>
      </c>
      <c r="C35" s="14" t="s">
        <v>69</v>
      </c>
      <c r="D35" s="14"/>
      <c r="E35" s="30"/>
      <c r="F35" s="28">
        <v>17697</v>
      </c>
      <c r="G35" s="16">
        <v>4.26</v>
      </c>
      <c r="H35" s="14" t="s">
        <v>63</v>
      </c>
      <c r="I35" s="18">
        <f t="shared" si="23"/>
        <v>75389.22</v>
      </c>
      <c r="J35" s="18">
        <f t="shared" si="17"/>
        <v>257831.1324</v>
      </c>
      <c r="K35" s="18">
        <f t="shared" si="13"/>
        <v>283614.24564000004</v>
      </c>
      <c r="L35" s="18"/>
      <c r="M35" s="14"/>
      <c r="N35" s="28"/>
      <c r="O35" s="14"/>
      <c r="P35" s="28"/>
      <c r="Q35" s="28">
        <f t="shared" si="3"/>
        <v>283614.24564000004</v>
      </c>
      <c r="R35" s="56"/>
      <c r="S35" s="28">
        <f t="shared" si="29"/>
        <v>0</v>
      </c>
      <c r="T35" s="56">
        <v>1.5</v>
      </c>
      <c r="U35" s="28">
        <f t="shared" si="25"/>
        <v>26545.5</v>
      </c>
      <c r="V35" s="56"/>
      <c r="W35" s="28">
        <f t="shared" si="21"/>
        <v>0</v>
      </c>
      <c r="X35" s="28">
        <f t="shared" si="26"/>
        <v>310159.74564000004</v>
      </c>
      <c r="Y35" s="16">
        <v>1</v>
      </c>
      <c r="Z35" s="28">
        <f t="shared" si="14"/>
        <v>310159.74564000004</v>
      </c>
      <c r="AA35" s="72"/>
      <c r="AB35" s="28">
        <f t="shared" si="30"/>
        <v>310159.74564000004</v>
      </c>
      <c r="AC35" s="16">
        <v>1</v>
      </c>
      <c r="AD35" s="51">
        <f t="shared" si="28"/>
        <v>257831.1324</v>
      </c>
      <c r="AE35" s="36"/>
      <c r="AF35" s="1"/>
      <c r="AG35" s="1"/>
      <c r="AH35" s="1"/>
    </row>
    <row r="36" spans="1:34" s="2" customFormat="1" ht="12.75">
      <c r="A36" s="30">
        <v>22</v>
      </c>
      <c r="B36" s="29" t="s">
        <v>67</v>
      </c>
      <c r="C36" s="14" t="s">
        <v>55</v>
      </c>
      <c r="D36" s="14" t="s">
        <v>56</v>
      </c>
      <c r="E36" s="30"/>
      <c r="F36" s="28">
        <v>17697</v>
      </c>
      <c r="G36" s="16">
        <v>5.04</v>
      </c>
      <c r="H36" s="14" t="s">
        <v>70</v>
      </c>
      <c r="I36" s="18">
        <f t="shared" si="23"/>
        <v>89192.88</v>
      </c>
      <c r="J36" s="18">
        <f t="shared" si="17"/>
        <v>305039.6496</v>
      </c>
      <c r="K36" s="18">
        <f t="shared" si="13"/>
        <v>335543.61456</v>
      </c>
      <c r="L36" s="18"/>
      <c r="M36" s="14"/>
      <c r="N36" s="28"/>
      <c r="O36" s="14"/>
      <c r="P36" s="28"/>
      <c r="Q36" s="28">
        <f t="shared" si="3"/>
        <v>335543.61456</v>
      </c>
      <c r="R36" s="56"/>
      <c r="S36" s="28">
        <f t="shared" si="29"/>
        <v>0</v>
      </c>
      <c r="T36" s="56">
        <v>1.5</v>
      </c>
      <c r="U36" s="28">
        <f t="shared" si="25"/>
        <v>26545.5</v>
      </c>
      <c r="V36" s="56"/>
      <c r="W36" s="28">
        <f t="shared" si="21"/>
        <v>0</v>
      </c>
      <c r="X36" s="28">
        <f t="shared" si="26"/>
        <v>362089.11456</v>
      </c>
      <c r="Y36" s="16">
        <v>1</v>
      </c>
      <c r="Z36" s="28">
        <f t="shared" si="14"/>
        <v>362089.11456</v>
      </c>
      <c r="AA36" s="72"/>
      <c r="AB36" s="28">
        <f t="shared" si="30"/>
        <v>362089.11456</v>
      </c>
      <c r="AC36" s="16">
        <v>1</v>
      </c>
      <c r="AD36" s="51">
        <f t="shared" si="28"/>
        <v>305039.6496</v>
      </c>
      <c r="AE36" s="36"/>
      <c r="AF36" s="1"/>
      <c r="AG36" s="1"/>
      <c r="AH36" s="1"/>
    </row>
    <row r="37" spans="1:34" s="2" customFormat="1" ht="13.5" customHeight="1">
      <c r="A37" s="30">
        <v>23</v>
      </c>
      <c r="B37" s="29" t="s">
        <v>67</v>
      </c>
      <c r="C37" s="14" t="s">
        <v>35</v>
      </c>
      <c r="D37" s="14" t="s">
        <v>64</v>
      </c>
      <c r="E37" s="30"/>
      <c r="F37" s="28">
        <v>17697</v>
      </c>
      <c r="G37" s="16">
        <v>5.99</v>
      </c>
      <c r="H37" s="14" t="s">
        <v>65</v>
      </c>
      <c r="I37" s="18">
        <f t="shared" si="23"/>
        <v>106005.03</v>
      </c>
      <c r="J37" s="18">
        <f t="shared" si="17"/>
        <v>362537.20259999996</v>
      </c>
      <c r="K37" s="18">
        <f t="shared" si="13"/>
        <v>398790.92286</v>
      </c>
      <c r="L37" s="18"/>
      <c r="M37" s="14"/>
      <c r="N37" s="28"/>
      <c r="O37" s="14"/>
      <c r="P37" s="28"/>
      <c r="Q37" s="28">
        <f t="shared" si="3"/>
        <v>398790.92286</v>
      </c>
      <c r="R37" s="56"/>
      <c r="S37" s="28">
        <f t="shared" si="29"/>
        <v>0</v>
      </c>
      <c r="T37" s="56">
        <v>1.5</v>
      </c>
      <c r="U37" s="28">
        <f t="shared" si="25"/>
        <v>26545.5</v>
      </c>
      <c r="V37" s="56"/>
      <c r="W37" s="28">
        <f t="shared" si="21"/>
        <v>0</v>
      </c>
      <c r="X37" s="28">
        <f t="shared" si="26"/>
        <v>425336.42286</v>
      </c>
      <c r="Y37" s="16">
        <v>0.75</v>
      </c>
      <c r="Z37" s="28">
        <f t="shared" si="14"/>
        <v>319002.317145</v>
      </c>
      <c r="AA37" s="72"/>
      <c r="AB37" s="28">
        <f t="shared" si="30"/>
        <v>319002.317145</v>
      </c>
      <c r="AC37" s="16">
        <v>1</v>
      </c>
      <c r="AD37" s="51">
        <f t="shared" si="28"/>
        <v>362537.20259999996</v>
      </c>
      <c r="AE37" s="36"/>
      <c r="AF37" s="1"/>
      <c r="AG37" s="1"/>
      <c r="AH37" s="1"/>
    </row>
    <row r="38" spans="1:34" s="2" customFormat="1" ht="12.75">
      <c r="A38" s="30">
        <v>24</v>
      </c>
      <c r="B38" s="29" t="s">
        <v>67</v>
      </c>
      <c r="C38" s="14" t="s">
        <v>50</v>
      </c>
      <c r="D38" s="14"/>
      <c r="E38" s="30"/>
      <c r="F38" s="28">
        <v>17697</v>
      </c>
      <c r="G38" s="16">
        <v>4.21</v>
      </c>
      <c r="H38" s="14" t="s">
        <v>51</v>
      </c>
      <c r="I38" s="18">
        <f t="shared" si="23"/>
        <v>74504.37</v>
      </c>
      <c r="J38" s="18">
        <f t="shared" si="17"/>
        <v>254804.94539999997</v>
      </c>
      <c r="K38" s="18">
        <f t="shared" si="13"/>
        <v>280285.43994</v>
      </c>
      <c r="L38" s="18"/>
      <c r="M38" s="14"/>
      <c r="N38" s="28"/>
      <c r="O38" s="14"/>
      <c r="P38" s="28"/>
      <c r="Q38" s="28">
        <f t="shared" si="3"/>
        <v>280285.43994</v>
      </c>
      <c r="R38" s="56"/>
      <c r="S38" s="28">
        <f t="shared" si="29"/>
        <v>0</v>
      </c>
      <c r="T38" s="56">
        <v>1.5</v>
      </c>
      <c r="U38" s="28">
        <f t="shared" si="25"/>
        <v>26545.5</v>
      </c>
      <c r="V38" s="56"/>
      <c r="W38" s="28">
        <f t="shared" si="21"/>
        <v>0</v>
      </c>
      <c r="X38" s="28">
        <v>211364</v>
      </c>
      <c r="Y38" s="16">
        <v>0.25</v>
      </c>
      <c r="Z38" s="28">
        <f t="shared" si="14"/>
        <v>52841</v>
      </c>
      <c r="AA38" s="72"/>
      <c r="AB38" s="28">
        <f t="shared" si="30"/>
        <v>52841</v>
      </c>
      <c r="AC38" s="16">
        <v>1</v>
      </c>
      <c r="AD38" s="51">
        <f t="shared" si="28"/>
        <v>254804.94539999997</v>
      </c>
      <c r="AE38" s="36"/>
      <c r="AF38" s="1"/>
      <c r="AG38" s="1"/>
      <c r="AH38" s="1"/>
    </row>
    <row r="39" spans="1:34" s="2" customFormat="1" ht="12.75">
      <c r="A39" s="30">
        <v>25</v>
      </c>
      <c r="B39" s="29" t="s">
        <v>67</v>
      </c>
      <c r="C39" s="45" t="s">
        <v>50</v>
      </c>
      <c r="D39" s="14"/>
      <c r="E39" s="30"/>
      <c r="F39" s="28">
        <v>17697</v>
      </c>
      <c r="G39" s="16">
        <v>4.21</v>
      </c>
      <c r="H39" s="14" t="s">
        <v>63</v>
      </c>
      <c r="I39" s="18">
        <f t="shared" si="23"/>
        <v>74504.37</v>
      </c>
      <c r="J39" s="18">
        <f t="shared" si="17"/>
        <v>254804.94539999997</v>
      </c>
      <c r="K39" s="18">
        <f t="shared" si="13"/>
        <v>280285.43994</v>
      </c>
      <c r="L39" s="18"/>
      <c r="M39" s="14"/>
      <c r="N39" s="28"/>
      <c r="O39" s="14"/>
      <c r="P39" s="28"/>
      <c r="Q39" s="28">
        <f t="shared" si="3"/>
        <v>280285.43994</v>
      </c>
      <c r="R39" s="56"/>
      <c r="S39" s="28">
        <f t="shared" si="29"/>
        <v>0</v>
      </c>
      <c r="T39" s="56">
        <v>1.5</v>
      </c>
      <c r="U39" s="28">
        <f t="shared" si="25"/>
        <v>26545.5</v>
      </c>
      <c r="V39" s="56"/>
      <c r="W39" s="28">
        <f t="shared" si="21"/>
        <v>0</v>
      </c>
      <c r="X39" s="28">
        <f aca="true" t="shared" si="31" ref="X39:X60">Q39+S39+W39+U39</f>
        <v>306830.93994</v>
      </c>
      <c r="Y39" s="16">
        <v>1</v>
      </c>
      <c r="Z39" s="28">
        <f t="shared" si="14"/>
        <v>306830.93994</v>
      </c>
      <c r="AA39" s="72"/>
      <c r="AB39" s="28">
        <f t="shared" si="30"/>
        <v>306830.93994</v>
      </c>
      <c r="AC39" s="16">
        <v>1</v>
      </c>
      <c r="AD39" s="51">
        <f t="shared" si="28"/>
        <v>254804.94539999997</v>
      </c>
      <c r="AE39" s="36"/>
      <c r="AF39" s="1"/>
      <c r="AG39" s="1"/>
      <c r="AH39" s="1"/>
    </row>
    <row r="40" spans="1:34" s="2" customFormat="1" ht="12.75">
      <c r="A40" s="30">
        <v>26</v>
      </c>
      <c r="B40" s="29" t="s">
        <v>67</v>
      </c>
      <c r="C40" s="45" t="s">
        <v>69</v>
      </c>
      <c r="D40" s="14"/>
      <c r="E40" s="30"/>
      <c r="F40" s="28">
        <v>17697</v>
      </c>
      <c r="G40" s="16">
        <v>4.26</v>
      </c>
      <c r="H40" s="14" t="s">
        <v>63</v>
      </c>
      <c r="I40" s="18">
        <f t="shared" si="23"/>
        <v>75389.22</v>
      </c>
      <c r="J40" s="18">
        <f t="shared" si="17"/>
        <v>257831.1324</v>
      </c>
      <c r="K40" s="18">
        <f t="shared" si="13"/>
        <v>283614.24564000004</v>
      </c>
      <c r="L40" s="18"/>
      <c r="M40" s="14"/>
      <c r="N40" s="28"/>
      <c r="O40" s="14"/>
      <c r="P40" s="28"/>
      <c r="Q40" s="28">
        <f t="shared" si="3"/>
        <v>283614.24564000004</v>
      </c>
      <c r="R40" s="56"/>
      <c r="S40" s="28">
        <f t="shared" si="29"/>
        <v>0</v>
      </c>
      <c r="T40" s="56">
        <v>1.5</v>
      </c>
      <c r="U40" s="28">
        <f t="shared" si="25"/>
        <v>26545.5</v>
      </c>
      <c r="V40" s="56"/>
      <c r="W40" s="28">
        <f t="shared" si="21"/>
        <v>0</v>
      </c>
      <c r="X40" s="28">
        <f t="shared" si="31"/>
        <v>310159.74564000004</v>
      </c>
      <c r="Y40" s="16">
        <v>1</v>
      </c>
      <c r="Z40" s="28">
        <f t="shared" si="14"/>
        <v>310159.74564000004</v>
      </c>
      <c r="AA40" s="72"/>
      <c r="AB40" s="28">
        <f t="shared" si="30"/>
        <v>310159.74564000004</v>
      </c>
      <c r="AC40" s="16">
        <v>1</v>
      </c>
      <c r="AD40" s="51">
        <f t="shared" si="28"/>
        <v>257831.1324</v>
      </c>
      <c r="AE40" s="36"/>
      <c r="AF40" s="1"/>
      <c r="AG40" s="1"/>
      <c r="AH40" s="1"/>
    </row>
    <row r="41" spans="1:34" s="2" customFormat="1" ht="12.75">
      <c r="A41" s="30">
        <v>27</v>
      </c>
      <c r="B41" s="29" t="s">
        <v>67</v>
      </c>
      <c r="C41" s="14" t="s">
        <v>71</v>
      </c>
      <c r="D41" s="14"/>
      <c r="E41" s="30"/>
      <c r="F41" s="28">
        <v>17697</v>
      </c>
      <c r="G41" s="16">
        <v>4.26</v>
      </c>
      <c r="H41" s="14" t="s">
        <v>63</v>
      </c>
      <c r="I41" s="18">
        <f t="shared" si="23"/>
        <v>75389.22</v>
      </c>
      <c r="J41" s="18">
        <f t="shared" si="17"/>
        <v>257831.1324</v>
      </c>
      <c r="K41" s="18">
        <f t="shared" si="13"/>
        <v>283614.24564000004</v>
      </c>
      <c r="L41" s="18"/>
      <c r="M41" s="14"/>
      <c r="N41" s="28"/>
      <c r="O41" s="14"/>
      <c r="P41" s="28"/>
      <c r="Q41" s="28">
        <f t="shared" si="3"/>
        <v>283614.24564000004</v>
      </c>
      <c r="R41" s="56"/>
      <c r="S41" s="28">
        <f t="shared" si="29"/>
        <v>0</v>
      </c>
      <c r="T41" s="56">
        <v>1.5</v>
      </c>
      <c r="U41" s="28">
        <f t="shared" si="25"/>
        <v>26545.5</v>
      </c>
      <c r="V41" s="56"/>
      <c r="W41" s="28">
        <f t="shared" si="21"/>
        <v>0</v>
      </c>
      <c r="X41" s="28">
        <f t="shared" si="31"/>
        <v>310159.74564000004</v>
      </c>
      <c r="Y41" s="16">
        <v>1</v>
      </c>
      <c r="Z41" s="28">
        <f t="shared" si="14"/>
        <v>310159.74564000004</v>
      </c>
      <c r="AA41" s="72"/>
      <c r="AB41" s="28">
        <f t="shared" si="30"/>
        <v>310159.74564000004</v>
      </c>
      <c r="AC41" s="16">
        <v>1</v>
      </c>
      <c r="AD41" s="51">
        <f t="shared" si="28"/>
        <v>257831.1324</v>
      </c>
      <c r="AE41" s="36"/>
      <c r="AF41" s="1"/>
      <c r="AG41" s="1"/>
      <c r="AH41" s="1"/>
    </row>
    <row r="42" spans="1:34" s="2" customFormat="1" ht="12.75" customHeight="1">
      <c r="A42" s="30">
        <v>28</v>
      </c>
      <c r="B42" s="29" t="s">
        <v>67</v>
      </c>
      <c r="C42" s="14" t="s">
        <v>72</v>
      </c>
      <c r="D42" s="14"/>
      <c r="E42" s="30"/>
      <c r="F42" s="28">
        <v>17697</v>
      </c>
      <c r="G42" s="16">
        <v>4.17</v>
      </c>
      <c r="H42" s="14" t="s">
        <v>63</v>
      </c>
      <c r="I42" s="18">
        <f t="shared" si="23"/>
        <v>73796.49</v>
      </c>
      <c r="J42" s="18">
        <f t="shared" si="17"/>
        <v>252383.9958</v>
      </c>
      <c r="K42" s="18">
        <f t="shared" si="13"/>
        <v>277622.39538</v>
      </c>
      <c r="L42" s="18"/>
      <c r="M42" s="14"/>
      <c r="N42" s="28"/>
      <c r="O42" s="14"/>
      <c r="P42" s="28"/>
      <c r="Q42" s="28">
        <f t="shared" si="3"/>
        <v>277622.39538</v>
      </c>
      <c r="R42" s="56"/>
      <c r="S42" s="28">
        <f t="shared" si="29"/>
        <v>0</v>
      </c>
      <c r="T42" s="56">
        <v>1.5</v>
      </c>
      <c r="U42" s="28">
        <f t="shared" si="25"/>
        <v>26545.5</v>
      </c>
      <c r="V42" s="56"/>
      <c r="W42" s="28">
        <f t="shared" si="21"/>
        <v>0</v>
      </c>
      <c r="X42" s="28">
        <f t="shared" si="31"/>
        <v>304167.89538</v>
      </c>
      <c r="Y42" s="16">
        <v>1</v>
      </c>
      <c r="Z42" s="28">
        <f t="shared" si="14"/>
        <v>304167.89538</v>
      </c>
      <c r="AA42" s="72"/>
      <c r="AB42" s="28">
        <f t="shared" si="30"/>
        <v>304167.89538</v>
      </c>
      <c r="AC42" s="16">
        <v>1</v>
      </c>
      <c r="AD42" s="51">
        <f t="shared" si="28"/>
        <v>252383.9958</v>
      </c>
      <c r="AE42" s="36"/>
      <c r="AF42" s="1"/>
      <c r="AG42" s="1"/>
      <c r="AH42" s="1"/>
    </row>
    <row r="43" spans="1:34" s="2" customFormat="1" ht="12.75" customHeight="1">
      <c r="A43" s="30">
        <v>29</v>
      </c>
      <c r="B43" s="29" t="s">
        <v>67</v>
      </c>
      <c r="C43" s="45" t="s">
        <v>66</v>
      </c>
      <c r="D43" s="14" t="s">
        <v>56</v>
      </c>
      <c r="E43" s="30"/>
      <c r="F43" s="28">
        <v>17697</v>
      </c>
      <c r="G43" s="16">
        <v>4.96</v>
      </c>
      <c r="H43" s="14" t="s">
        <v>70</v>
      </c>
      <c r="I43" s="18">
        <f t="shared" si="23"/>
        <v>87777.12</v>
      </c>
      <c r="J43" s="18">
        <f t="shared" si="17"/>
        <v>300197.75039999996</v>
      </c>
      <c r="K43" s="18">
        <f t="shared" si="13"/>
        <v>330217.52544</v>
      </c>
      <c r="L43" s="18"/>
      <c r="M43" s="14"/>
      <c r="N43" s="28"/>
      <c r="O43" s="14"/>
      <c r="P43" s="28"/>
      <c r="Q43" s="28">
        <f t="shared" si="3"/>
        <v>330217.52544</v>
      </c>
      <c r="R43" s="56"/>
      <c r="S43" s="28">
        <f t="shared" si="29"/>
        <v>0</v>
      </c>
      <c r="T43" s="56">
        <v>1.5</v>
      </c>
      <c r="U43" s="28">
        <f t="shared" si="25"/>
        <v>26545.5</v>
      </c>
      <c r="V43" s="56"/>
      <c r="W43" s="28">
        <f t="shared" si="21"/>
        <v>0</v>
      </c>
      <c r="X43" s="28">
        <f t="shared" si="31"/>
        <v>356763.02544</v>
      </c>
      <c r="Y43" s="16">
        <v>1</v>
      </c>
      <c r="Z43" s="28">
        <f t="shared" si="14"/>
        <v>356763.02544</v>
      </c>
      <c r="AA43" s="72"/>
      <c r="AB43" s="28">
        <f t="shared" si="30"/>
        <v>356763.02544</v>
      </c>
      <c r="AC43" s="16">
        <v>1</v>
      </c>
      <c r="AD43" s="51">
        <f t="shared" si="28"/>
        <v>300197.75039999996</v>
      </c>
      <c r="AE43" s="36"/>
      <c r="AF43" s="1"/>
      <c r="AG43" s="1"/>
      <c r="AH43" s="1"/>
    </row>
    <row r="44" spans="1:34" s="2" customFormat="1" ht="12.75" customHeight="1">
      <c r="A44" s="30">
        <v>30</v>
      </c>
      <c r="B44" s="29" t="s">
        <v>67</v>
      </c>
      <c r="C44" s="14" t="s">
        <v>72</v>
      </c>
      <c r="D44" s="14"/>
      <c r="E44" s="30"/>
      <c r="F44" s="28">
        <v>17697</v>
      </c>
      <c r="G44" s="16">
        <v>4.17</v>
      </c>
      <c r="H44" s="14" t="s">
        <v>63</v>
      </c>
      <c r="I44" s="18">
        <f t="shared" si="23"/>
        <v>73796.49</v>
      </c>
      <c r="J44" s="18">
        <f t="shared" si="17"/>
        <v>252383.9958</v>
      </c>
      <c r="K44" s="18">
        <f t="shared" si="13"/>
        <v>277622.39538</v>
      </c>
      <c r="L44" s="18"/>
      <c r="M44" s="14"/>
      <c r="N44" s="28"/>
      <c r="O44" s="14"/>
      <c r="P44" s="28"/>
      <c r="Q44" s="28">
        <f t="shared" si="3"/>
        <v>277622.39538</v>
      </c>
      <c r="R44" s="56"/>
      <c r="S44" s="28">
        <f t="shared" si="29"/>
        <v>0</v>
      </c>
      <c r="T44" s="56">
        <v>1.5</v>
      </c>
      <c r="U44" s="28">
        <f t="shared" si="25"/>
        <v>26545.5</v>
      </c>
      <c r="V44" s="56"/>
      <c r="W44" s="28">
        <f t="shared" si="21"/>
        <v>0</v>
      </c>
      <c r="X44" s="28">
        <f t="shared" si="31"/>
        <v>304167.89538</v>
      </c>
      <c r="Y44" s="16">
        <v>1</v>
      </c>
      <c r="Z44" s="28">
        <f t="shared" si="14"/>
        <v>304167.89538</v>
      </c>
      <c r="AA44" s="72"/>
      <c r="AB44" s="28">
        <f t="shared" si="30"/>
        <v>304167.89538</v>
      </c>
      <c r="AC44" s="16">
        <v>1</v>
      </c>
      <c r="AD44" s="51">
        <f t="shared" si="28"/>
        <v>252383.9958</v>
      </c>
      <c r="AE44" s="36"/>
      <c r="AF44" s="1"/>
      <c r="AG44" s="1"/>
      <c r="AH44" s="1"/>
    </row>
    <row r="45" spans="1:34" s="2" customFormat="1" ht="12.75" customHeight="1">
      <c r="A45" s="30">
        <v>31</v>
      </c>
      <c r="B45" s="29" t="s">
        <v>67</v>
      </c>
      <c r="C45" s="45" t="s">
        <v>72</v>
      </c>
      <c r="D45" s="14"/>
      <c r="E45" s="43"/>
      <c r="F45" s="28">
        <v>17697</v>
      </c>
      <c r="G45" s="16">
        <v>4.17</v>
      </c>
      <c r="H45" s="14" t="s">
        <v>63</v>
      </c>
      <c r="I45" s="18">
        <f t="shared" si="23"/>
        <v>73796.49</v>
      </c>
      <c r="J45" s="18">
        <f t="shared" si="17"/>
        <v>252383.9958</v>
      </c>
      <c r="K45" s="18">
        <f t="shared" si="13"/>
        <v>277622.39538</v>
      </c>
      <c r="L45" s="18"/>
      <c r="M45" s="14"/>
      <c r="N45" s="28"/>
      <c r="O45" s="14"/>
      <c r="P45" s="28"/>
      <c r="Q45" s="28">
        <f t="shared" si="3"/>
        <v>277622.39538</v>
      </c>
      <c r="R45" s="56"/>
      <c r="S45" s="28">
        <f t="shared" si="29"/>
        <v>0</v>
      </c>
      <c r="T45" s="56">
        <v>1.5</v>
      </c>
      <c r="U45" s="28">
        <f t="shared" si="25"/>
        <v>26545.5</v>
      </c>
      <c r="V45" s="56"/>
      <c r="W45" s="28">
        <f t="shared" si="21"/>
        <v>0</v>
      </c>
      <c r="X45" s="28">
        <f t="shared" si="31"/>
        <v>304167.89538</v>
      </c>
      <c r="Y45" s="16">
        <v>1</v>
      </c>
      <c r="Z45" s="28">
        <f t="shared" si="14"/>
        <v>304167.89538</v>
      </c>
      <c r="AA45" s="72"/>
      <c r="AB45" s="28">
        <f t="shared" si="30"/>
        <v>304167.89538</v>
      </c>
      <c r="AC45" s="16">
        <v>1</v>
      </c>
      <c r="AD45" s="51">
        <f t="shared" si="28"/>
        <v>252383.9958</v>
      </c>
      <c r="AE45" s="36"/>
      <c r="AF45" s="1"/>
      <c r="AG45" s="1"/>
      <c r="AH45" s="1"/>
    </row>
    <row r="46" spans="1:34" s="2" customFormat="1" ht="12.75" customHeight="1">
      <c r="A46" s="30">
        <v>32</v>
      </c>
      <c r="B46" s="29" t="s">
        <v>67</v>
      </c>
      <c r="C46" s="14" t="s">
        <v>66</v>
      </c>
      <c r="D46" s="14" t="s">
        <v>73</v>
      </c>
      <c r="E46" s="43"/>
      <c r="F46" s="28">
        <v>17697</v>
      </c>
      <c r="G46" s="16">
        <v>4.96</v>
      </c>
      <c r="H46" s="14" t="s">
        <v>70</v>
      </c>
      <c r="I46" s="18">
        <f t="shared" si="23"/>
        <v>87777.12</v>
      </c>
      <c r="J46" s="18">
        <f t="shared" si="17"/>
        <v>300197.75039999996</v>
      </c>
      <c r="K46" s="18">
        <f t="shared" si="13"/>
        <v>330217.52544</v>
      </c>
      <c r="L46" s="18"/>
      <c r="M46" s="14"/>
      <c r="N46" s="28"/>
      <c r="O46" s="14"/>
      <c r="P46" s="28"/>
      <c r="Q46" s="28">
        <f t="shared" si="3"/>
        <v>330217.52544</v>
      </c>
      <c r="R46" s="56"/>
      <c r="S46" s="28">
        <f t="shared" si="29"/>
        <v>0</v>
      </c>
      <c r="T46" s="56">
        <v>1.5</v>
      </c>
      <c r="U46" s="28">
        <f t="shared" si="25"/>
        <v>26545.5</v>
      </c>
      <c r="V46" s="56"/>
      <c r="W46" s="28">
        <f t="shared" si="21"/>
        <v>0</v>
      </c>
      <c r="X46" s="28">
        <f t="shared" si="31"/>
        <v>356763.02544</v>
      </c>
      <c r="Y46" s="16">
        <v>1</v>
      </c>
      <c r="Z46" s="28">
        <f t="shared" si="14"/>
        <v>356763.02544</v>
      </c>
      <c r="AA46" s="72"/>
      <c r="AB46" s="28">
        <f t="shared" si="30"/>
        <v>356763.02544</v>
      </c>
      <c r="AC46" s="16">
        <v>1</v>
      </c>
      <c r="AD46" s="51">
        <f t="shared" si="28"/>
        <v>300197.75039999996</v>
      </c>
      <c r="AE46" s="36"/>
      <c r="AF46" s="1"/>
      <c r="AG46" s="1"/>
      <c r="AH46" s="1"/>
    </row>
    <row r="47" spans="1:34" s="2" customFormat="1" ht="12" customHeight="1">
      <c r="A47" s="30">
        <v>33</v>
      </c>
      <c r="B47" s="29" t="s">
        <v>67</v>
      </c>
      <c r="C47" s="14" t="s">
        <v>55</v>
      </c>
      <c r="D47" s="14"/>
      <c r="E47" s="43"/>
      <c r="F47" s="28">
        <v>17697</v>
      </c>
      <c r="G47" s="16">
        <v>4.35</v>
      </c>
      <c r="H47" s="14" t="s">
        <v>63</v>
      </c>
      <c r="I47" s="18">
        <f t="shared" si="23"/>
        <v>76981.95</v>
      </c>
      <c r="J47" s="18">
        <f t="shared" si="17"/>
        <v>263278.269</v>
      </c>
      <c r="K47" s="18">
        <f t="shared" si="13"/>
        <v>289606.0959</v>
      </c>
      <c r="L47" s="18"/>
      <c r="M47" s="14"/>
      <c r="N47" s="28"/>
      <c r="O47" s="14"/>
      <c r="P47" s="28"/>
      <c r="Q47" s="28">
        <f t="shared" si="3"/>
        <v>289606.0959</v>
      </c>
      <c r="R47" s="56"/>
      <c r="S47" s="28">
        <f t="shared" si="29"/>
        <v>0</v>
      </c>
      <c r="T47" s="56">
        <v>1.5</v>
      </c>
      <c r="U47" s="28">
        <f t="shared" si="25"/>
        <v>26545.5</v>
      </c>
      <c r="V47" s="56"/>
      <c r="W47" s="28">
        <f t="shared" si="21"/>
        <v>0</v>
      </c>
      <c r="X47" s="28">
        <f t="shared" si="31"/>
        <v>316151.5959</v>
      </c>
      <c r="Y47" s="16">
        <v>1</v>
      </c>
      <c r="Z47" s="28">
        <f t="shared" si="14"/>
        <v>316151.5959</v>
      </c>
      <c r="AA47" s="72"/>
      <c r="AB47" s="28">
        <f t="shared" si="30"/>
        <v>316151.5959</v>
      </c>
      <c r="AC47" s="16">
        <v>1</v>
      </c>
      <c r="AD47" s="51">
        <f t="shared" si="28"/>
        <v>263278.269</v>
      </c>
      <c r="AE47" s="36"/>
      <c r="AF47" s="1"/>
      <c r="AG47" s="1"/>
      <c r="AH47" s="1"/>
    </row>
    <row r="48" spans="1:34" s="2" customFormat="1" ht="12" customHeight="1">
      <c r="A48" s="30">
        <v>34</v>
      </c>
      <c r="B48" s="29" t="s">
        <v>67</v>
      </c>
      <c r="C48" s="45" t="s">
        <v>74</v>
      </c>
      <c r="D48" s="14"/>
      <c r="E48" s="43"/>
      <c r="F48" s="28">
        <v>17697</v>
      </c>
      <c r="G48" s="16">
        <v>4.3</v>
      </c>
      <c r="H48" s="14" t="s">
        <v>63</v>
      </c>
      <c r="I48" s="18">
        <f t="shared" si="23"/>
        <v>76097.09999999999</v>
      </c>
      <c r="J48" s="18">
        <f t="shared" si="17"/>
        <v>260252.08199999997</v>
      </c>
      <c r="K48" s="18">
        <f t="shared" si="13"/>
        <v>286277.2902</v>
      </c>
      <c r="L48" s="18"/>
      <c r="M48" s="14"/>
      <c r="N48" s="28"/>
      <c r="O48" s="14"/>
      <c r="P48" s="28"/>
      <c r="Q48" s="28">
        <f t="shared" si="3"/>
        <v>286277.2902</v>
      </c>
      <c r="R48" s="56"/>
      <c r="S48" s="28">
        <f t="shared" si="29"/>
        <v>0</v>
      </c>
      <c r="T48" s="56">
        <v>1.5</v>
      </c>
      <c r="U48" s="28">
        <f t="shared" si="25"/>
        <v>26545.5</v>
      </c>
      <c r="V48" s="56"/>
      <c r="W48" s="28">
        <f t="shared" si="21"/>
        <v>0</v>
      </c>
      <c r="X48" s="28">
        <f t="shared" si="31"/>
        <v>312822.7902</v>
      </c>
      <c r="Y48" s="16">
        <v>0.25</v>
      </c>
      <c r="Z48" s="28">
        <f t="shared" si="14"/>
        <v>78205.69755</v>
      </c>
      <c r="AA48" s="72"/>
      <c r="AB48" s="28">
        <f t="shared" si="30"/>
        <v>78205.69755</v>
      </c>
      <c r="AC48" s="16">
        <v>0.25</v>
      </c>
      <c r="AD48" s="51">
        <f t="shared" si="28"/>
        <v>65063.02049999999</v>
      </c>
      <c r="AE48" s="36"/>
      <c r="AF48" s="1"/>
      <c r="AG48" s="1"/>
      <c r="AH48" s="1"/>
    </row>
    <row r="49" spans="1:34" s="2" customFormat="1" ht="12" customHeight="1">
      <c r="A49" s="30">
        <v>35</v>
      </c>
      <c r="B49" s="29" t="s">
        <v>67</v>
      </c>
      <c r="C49" s="45" t="s">
        <v>75</v>
      </c>
      <c r="D49" s="14"/>
      <c r="E49" s="43"/>
      <c r="F49" s="28">
        <v>17697</v>
      </c>
      <c r="G49" s="16">
        <v>4.13</v>
      </c>
      <c r="H49" s="14" t="s">
        <v>63</v>
      </c>
      <c r="I49" s="18">
        <f t="shared" si="23"/>
        <v>73088.61</v>
      </c>
      <c r="J49" s="18">
        <f t="shared" si="17"/>
        <v>249963.04619999998</v>
      </c>
      <c r="K49" s="18">
        <f t="shared" si="13"/>
        <v>274959.35082</v>
      </c>
      <c r="L49" s="18"/>
      <c r="M49" s="14"/>
      <c r="N49" s="28"/>
      <c r="O49" s="14"/>
      <c r="P49" s="28"/>
      <c r="Q49" s="28">
        <f t="shared" si="3"/>
        <v>274959.35082</v>
      </c>
      <c r="R49" s="56"/>
      <c r="S49" s="28">
        <f t="shared" si="29"/>
        <v>0</v>
      </c>
      <c r="T49" s="56">
        <v>1.5</v>
      </c>
      <c r="U49" s="28">
        <f t="shared" si="25"/>
        <v>26545.5</v>
      </c>
      <c r="V49" s="56"/>
      <c r="W49" s="28">
        <f t="shared" si="21"/>
        <v>0</v>
      </c>
      <c r="X49" s="28">
        <f t="shared" si="31"/>
        <v>301504.85082</v>
      </c>
      <c r="Y49" s="16">
        <v>1</v>
      </c>
      <c r="Z49" s="28">
        <f t="shared" si="14"/>
        <v>301504.85082</v>
      </c>
      <c r="AA49" s="72"/>
      <c r="AB49" s="28">
        <f t="shared" si="30"/>
        <v>301504.85082</v>
      </c>
      <c r="AC49" s="16">
        <v>1</v>
      </c>
      <c r="AD49" s="51">
        <f t="shared" si="28"/>
        <v>249963.04619999998</v>
      </c>
      <c r="AE49" s="36"/>
      <c r="AF49" s="1"/>
      <c r="AG49" s="1"/>
      <c r="AH49" s="1"/>
    </row>
    <row r="50" spans="1:34" s="2" customFormat="1" ht="15" customHeight="1">
      <c r="A50" s="30">
        <v>36</v>
      </c>
      <c r="B50" s="29" t="s">
        <v>67</v>
      </c>
      <c r="C50" s="45" t="s">
        <v>74</v>
      </c>
      <c r="D50" s="14">
        <v>2</v>
      </c>
      <c r="E50" s="43"/>
      <c r="F50" s="28">
        <v>17697</v>
      </c>
      <c r="G50" s="16">
        <v>4.96</v>
      </c>
      <c r="H50" s="14" t="s">
        <v>70</v>
      </c>
      <c r="I50" s="18">
        <f t="shared" si="23"/>
        <v>87777.12</v>
      </c>
      <c r="J50" s="18">
        <f t="shared" si="17"/>
        <v>300197.75039999996</v>
      </c>
      <c r="K50" s="18">
        <f t="shared" si="13"/>
        <v>330217.52544</v>
      </c>
      <c r="L50" s="18"/>
      <c r="M50" s="14"/>
      <c r="N50" s="28"/>
      <c r="O50" s="14"/>
      <c r="P50" s="28"/>
      <c r="Q50" s="28">
        <f t="shared" si="3"/>
        <v>330217.52544</v>
      </c>
      <c r="R50" s="56"/>
      <c r="S50" s="28">
        <f t="shared" si="29"/>
        <v>0</v>
      </c>
      <c r="T50" s="56">
        <v>1.5</v>
      </c>
      <c r="U50" s="28">
        <f t="shared" si="25"/>
        <v>26545.5</v>
      </c>
      <c r="V50" s="56"/>
      <c r="W50" s="28">
        <f t="shared" si="21"/>
        <v>0</v>
      </c>
      <c r="X50" s="28">
        <f t="shared" si="31"/>
        <v>356763.02544</v>
      </c>
      <c r="Y50" s="16">
        <v>1</v>
      </c>
      <c r="Z50" s="28">
        <f t="shared" si="14"/>
        <v>356763.02544</v>
      </c>
      <c r="AA50" s="72"/>
      <c r="AB50" s="28">
        <f t="shared" si="30"/>
        <v>356763.02544</v>
      </c>
      <c r="AC50" s="16">
        <v>1</v>
      </c>
      <c r="AD50" s="51">
        <f t="shared" si="28"/>
        <v>300197.75039999996</v>
      </c>
      <c r="AE50" s="36"/>
      <c r="AF50" s="1"/>
      <c r="AG50" s="1"/>
      <c r="AH50" s="1"/>
    </row>
    <row r="51" spans="1:34" s="2" customFormat="1" ht="15" customHeight="1">
      <c r="A51" s="30">
        <v>37</v>
      </c>
      <c r="B51" s="29" t="s">
        <v>67</v>
      </c>
      <c r="C51" s="1" t="s">
        <v>72</v>
      </c>
      <c r="D51" s="14"/>
      <c r="E51" s="45"/>
      <c r="F51" s="28">
        <v>17697</v>
      </c>
      <c r="G51" s="16">
        <v>4.17</v>
      </c>
      <c r="H51" s="14" t="s">
        <v>63</v>
      </c>
      <c r="I51" s="18">
        <f t="shared" si="23"/>
        <v>73796.49</v>
      </c>
      <c r="J51" s="18">
        <f t="shared" si="17"/>
        <v>252383.9958</v>
      </c>
      <c r="K51" s="18">
        <f t="shared" si="13"/>
        <v>277622.39538</v>
      </c>
      <c r="L51" s="18"/>
      <c r="M51" s="14"/>
      <c r="N51" s="28"/>
      <c r="O51" s="14"/>
      <c r="P51" s="28"/>
      <c r="Q51" s="28">
        <f t="shared" si="3"/>
        <v>277622.39538</v>
      </c>
      <c r="R51" s="56"/>
      <c r="S51" s="28">
        <f t="shared" si="29"/>
        <v>0</v>
      </c>
      <c r="T51" s="56">
        <v>1.5</v>
      </c>
      <c r="U51" s="28">
        <f t="shared" si="25"/>
        <v>26545.5</v>
      </c>
      <c r="V51" s="56"/>
      <c r="W51" s="28">
        <f t="shared" si="21"/>
        <v>0</v>
      </c>
      <c r="X51" s="28">
        <f t="shared" si="31"/>
        <v>304167.89538</v>
      </c>
      <c r="Y51" s="16">
        <v>1</v>
      </c>
      <c r="Z51" s="28">
        <f t="shared" si="14"/>
        <v>304167.89538</v>
      </c>
      <c r="AA51" s="72"/>
      <c r="AB51" s="28">
        <f t="shared" si="30"/>
        <v>304167.89538</v>
      </c>
      <c r="AC51" s="16">
        <v>1</v>
      </c>
      <c r="AD51" s="51">
        <f t="shared" si="28"/>
        <v>252383.9958</v>
      </c>
      <c r="AE51" s="36"/>
      <c r="AF51" s="1"/>
      <c r="AG51" s="1"/>
      <c r="AH51" s="1"/>
    </row>
    <row r="52" spans="1:34" s="2" customFormat="1" ht="15" customHeight="1">
      <c r="A52" s="30">
        <v>38</v>
      </c>
      <c r="B52" s="29" t="s">
        <v>67</v>
      </c>
      <c r="C52" s="1" t="s">
        <v>72</v>
      </c>
      <c r="D52" s="14"/>
      <c r="E52" s="43"/>
      <c r="F52" s="28">
        <v>17697</v>
      </c>
      <c r="G52" s="16">
        <v>4.17</v>
      </c>
      <c r="H52" s="14" t="s">
        <v>63</v>
      </c>
      <c r="I52" s="18">
        <f t="shared" si="23"/>
        <v>73796.49</v>
      </c>
      <c r="J52" s="18">
        <f t="shared" si="17"/>
        <v>252383.9958</v>
      </c>
      <c r="K52" s="18">
        <f t="shared" si="13"/>
        <v>277622.39538</v>
      </c>
      <c r="L52" s="18"/>
      <c r="M52" s="14"/>
      <c r="N52" s="28"/>
      <c r="O52" s="14"/>
      <c r="P52" s="28"/>
      <c r="Q52" s="28">
        <f t="shared" si="3"/>
        <v>277622.39538</v>
      </c>
      <c r="R52" s="56"/>
      <c r="S52" s="28"/>
      <c r="T52" s="56">
        <v>1.5</v>
      </c>
      <c r="U52" s="28">
        <f t="shared" si="25"/>
        <v>26545.5</v>
      </c>
      <c r="V52" s="56"/>
      <c r="W52" s="28">
        <f t="shared" si="21"/>
        <v>0</v>
      </c>
      <c r="X52" s="28">
        <f t="shared" si="31"/>
        <v>304167.89538</v>
      </c>
      <c r="Y52" s="16">
        <v>1</v>
      </c>
      <c r="Z52" s="28">
        <f t="shared" si="14"/>
        <v>304167.89538</v>
      </c>
      <c r="AA52" s="72"/>
      <c r="AB52" s="28">
        <f t="shared" si="30"/>
        <v>304167.89538</v>
      </c>
      <c r="AC52" s="16">
        <v>1</v>
      </c>
      <c r="AD52" s="51">
        <f t="shared" si="28"/>
        <v>252383.9958</v>
      </c>
      <c r="AE52" s="36"/>
      <c r="AF52" s="1"/>
      <c r="AG52" s="1"/>
      <c r="AH52" s="1"/>
    </row>
    <row r="53" spans="1:34" s="2" customFormat="1" ht="12.75" customHeight="1">
      <c r="A53" s="30">
        <v>39</v>
      </c>
      <c r="B53" s="29" t="s">
        <v>67</v>
      </c>
      <c r="C53" s="45" t="s">
        <v>74</v>
      </c>
      <c r="D53" s="14" t="s">
        <v>73</v>
      </c>
      <c r="E53" s="43"/>
      <c r="F53" s="28">
        <v>17697</v>
      </c>
      <c r="G53" s="16">
        <v>4.96</v>
      </c>
      <c r="H53" s="14" t="s">
        <v>70</v>
      </c>
      <c r="I53" s="18">
        <f t="shared" si="23"/>
        <v>87777.12</v>
      </c>
      <c r="J53" s="18">
        <f t="shared" si="17"/>
        <v>300197.75039999996</v>
      </c>
      <c r="K53" s="18">
        <f t="shared" si="13"/>
        <v>330217.52544</v>
      </c>
      <c r="L53" s="18"/>
      <c r="M53" s="14"/>
      <c r="N53" s="28"/>
      <c r="O53" s="14"/>
      <c r="P53" s="28"/>
      <c r="Q53" s="28">
        <f t="shared" si="3"/>
        <v>330217.52544</v>
      </c>
      <c r="R53" s="56"/>
      <c r="S53" s="28"/>
      <c r="T53" s="56">
        <v>1.5</v>
      </c>
      <c r="U53" s="28">
        <f t="shared" si="25"/>
        <v>26545.5</v>
      </c>
      <c r="V53" s="56"/>
      <c r="W53" s="28">
        <f t="shared" si="21"/>
        <v>0</v>
      </c>
      <c r="X53" s="28">
        <f t="shared" si="31"/>
        <v>356763.02544</v>
      </c>
      <c r="Y53" s="16">
        <v>1</v>
      </c>
      <c r="Z53" s="28">
        <f t="shared" si="14"/>
        <v>356763.02544</v>
      </c>
      <c r="AA53" s="72"/>
      <c r="AB53" s="28">
        <f t="shared" si="30"/>
        <v>356763.02544</v>
      </c>
      <c r="AC53" s="16">
        <v>1</v>
      </c>
      <c r="AD53" s="51">
        <f t="shared" si="28"/>
        <v>300197.75039999996</v>
      </c>
      <c r="AE53" s="36" t="s">
        <v>76</v>
      </c>
      <c r="AF53" s="1"/>
      <c r="AG53" s="1"/>
      <c r="AH53" s="1"/>
    </row>
    <row r="54" spans="1:34" s="2" customFormat="1" ht="12" customHeight="1">
      <c r="A54" s="30">
        <v>40</v>
      </c>
      <c r="B54" s="29" t="s">
        <v>67</v>
      </c>
      <c r="C54" s="30" t="s">
        <v>72</v>
      </c>
      <c r="D54" s="30"/>
      <c r="E54" s="43"/>
      <c r="F54" s="28">
        <v>17697</v>
      </c>
      <c r="G54" s="16">
        <v>4.17</v>
      </c>
      <c r="H54" s="14" t="s">
        <v>63</v>
      </c>
      <c r="I54" s="18">
        <f t="shared" si="23"/>
        <v>73796.49</v>
      </c>
      <c r="J54" s="18">
        <f t="shared" si="17"/>
        <v>252383.9958</v>
      </c>
      <c r="K54" s="18">
        <f t="shared" si="13"/>
        <v>277622.39538</v>
      </c>
      <c r="L54" s="18"/>
      <c r="M54" s="14"/>
      <c r="N54" s="28"/>
      <c r="O54" s="14"/>
      <c r="P54" s="28"/>
      <c r="Q54" s="28">
        <f t="shared" si="3"/>
        <v>277622.39538</v>
      </c>
      <c r="R54" s="56"/>
      <c r="S54" s="28">
        <f aca="true" t="shared" si="32" ref="S54:S62">F54*R54</f>
        <v>0</v>
      </c>
      <c r="T54" s="56">
        <v>1.5</v>
      </c>
      <c r="U54" s="28">
        <f t="shared" si="25"/>
        <v>26545.5</v>
      </c>
      <c r="V54" s="56"/>
      <c r="W54" s="28">
        <f t="shared" si="21"/>
        <v>0</v>
      </c>
      <c r="X54" s="28">
        <f t="shared" si="31"/>
        <v>304167.89538</v>
      </c>
      <c r="Y54" s="16">
        <v>1</v>
      </c>
      <c r="Z54" s="28">
        <f t="shared" si="14"/>
        <v>304167.89538</v>
      </c>
      <c r="AA54" s="72"/>
      <c r="AB54" s="28">
        <f t="shared" si="30"/>
        <v>304167.89538</v>
      </c>
      <c r="AC54" s="16">
        <v>1</v>
      </c>
      <c r="AD54" s="51">
        <f t="shared" si="28"/>
        <v>252383.9958</v>
      </c>
      <c r="AE54" s="36"/>
      <c r="AF54" s="1"/>
      <c r="AG54" s="1"/>
      <c r="AH54" s="1"/>
    </row>
    <row r="55" spans="1:34" s="2" customFormat="1" ht="15.75" customHeight="1">
      <c r="A55" s="30">
        <v>41</v>
      </c>
      <c r="B55" s="30" t="s">
        <v>77</v>
      </c>
      <c r="C55" s="14" t="s">
        <v>35</v>
      </c>
      <c r="D55" s="14"/>
      <c r="E55" s="46"/>
      <c r="F55" s="28">
        <v>17697</v>
      </c>
      <c r="G55" s="16">
        <v>4.77</v>
      </c>
      <c r="H55" s="14" t="s">
        <v>63</v>
      </c>
      <c r="I55" s="18">
        <f t="shared" si="23"/>
        <v>84414.68999999999</v>
      </c>
      <c r="J55" s="18">
        <f t="shared" si="17"/>
        <v>288698.2398</v>
      </c>
      <c r="K55" s="18">
        <f t="shared" si="13"/>
        <v>317568.06378</v>
      </c>
      <c r="L55" s="18"/>
      <c r="M55" s="14"/>
      <c r="N55" s="28"/>
      <c r="O55" s="14"/>
      <c r="P55" s="28"/>
      <c r="Q55" s="28">
        <f t="shared" si="3"/>
        <v>317568.06378</v>
      </c>
      <c r="R55" s="56"/>
      <c r="S55" s="28">
        <f t="shared" si="32"/>
        <v>0</v>
      </c>
      <c r="T55" s="56">
        <v>1.5</v>
      </c>
      <c r="U55" s="28">
        <f t="shared" si="25"/>
        <v>26545.5</v>
      </c>
      <c r="V55" s="56"/>
      <c r="W55" s="28">
        <f t="shared" si="21"/>
        <v>0</v>
      </c>
      <c r="X55" s="28">
        <f t="shared" si="31"/>
        <v>344113.56378</v>
      </c>
      <c r="Y55" s="16">
        <v>1</v>
      </c>
      <c r="Z55" s="28">
        <f t="shared" si="14"/>
        <v>344113.56378</v>
      </c>
      <c r="AA55" s="72"/>
      <c r="AB55" s="28">
        <f t="shared" si="30"/>
        <v>344113.56378</v>
      </c>
      <c r="AC55" s="16">
        <v>1</v>
      </c>
      <c r="AD55" s="51">
        <f t="shared" si="28"/>
        <v>288698.2398</v>
      </c>
      <c r="AE55" s="36"/>
      <c r="AF55" s="1"/>
      <c r="AG55" s="1"/>
      <c r="AH55" s="1"/>
    </row>
    <row r="56" spans="1:34" s="2" customFormat="1" ht="12.75">
      <c r="A56" s="30">
        <v>42</v>
      </c>
      <c r="B56" s="30" t="s">
        <v>77</v>
      </c>
      <c r="C56" s="14" t="s">
        <v>35</v>
      </c>
      <c r="D56" s="14"/>
      <c r="E56" s="30"/>
      <c r="F56" s="28">
        <v>17697</v>
      </c>
      <c r="G56" s="16">
        <v>4.77</v>
      </c>
      <c r="H56" s="14" t="s">
        <v>63</v>
      </c>
      <c r="I56" s="18">
        <f t="shared" si="23"/>
        <v>84414.68999999999</v>
      </c>
      <c r="J56" s="18">
        <f t="shared" si="17"/>
        <v>288698.2398</v>
      </c>
      <c r="K56" s="18">
        <f t="shared" si="13"/>
        <v>317568.06378</v>
      </c>
      <c r="L56" s="18"/>
      <c r="M56" s="14"/>
      <c r="N56" s="28"/>
      <c r="O56" s="14"/>
      <c r="P56" s="28"/>
      <c r="Q56" s="28">
        <f t="shared" si="3"/>
        <v>317568.06378</v>
      </c>
      <c r="R56" s="56"/>
      <c r="S56" s="28">
        <f t="shared" si="32"/>
        <v>0</v>
      </c>
      <c r="T56" s="56">
        <v>1.5</v>
      </c>
      <c r="U56" s="28">
        <f t="shared" si="25"/>
        <v>26545.5</v>
      </c>
      <c r="V56" s="56"/>
      <c r="W56" s="28">
        <f t="shared" si="21"/>
        <v>0</v>
      </c>
      <c r="X56" s="28">
        <f t="shared" si="31"/>
        <v>344113.56378</v>
      </c>
      <c r="Y56" s="16">
        <v>1</v>
      </c>
      <c r="Z56" s="28">
        <f t="shared" si="14"/>
        <v>344113.56378</v>
      </c>
      <c r="AA56" s="72"/>
      <c r="AB56" s="28">
        <f t="shared" si="30"/>
        <v>344113.56378</v>
      </c>
      <c r="AC56" s="16">
        <v>1</v>
      </c>
      <c r="AD56" s="51">
        <f t="shared" si="28"/>
        <v>288698.2398</v>
      </c>
      <c r="AE56" s="36"/>
      <c r="AF56" s="1"/>
      <c r="AG56" s="1"/>
      <c r="AH56" s="1"/>
    </row>
    <row r="57" spans="1:34" s="2" customFormat="1" ht="12.75">
      <c r="A57" s="30">
        <v>43</v>
      </c>
      <c r="B57" s="30" t="s">
        <v>77</v>
      </c>
      <c r="C57" s="47" t="s">
        <v>71</v>
      </c>
      <c r="D57" s="14"/>
      <c r="E57" s="48"/>
      <c r="F57" s="28">
        <v>17697</v>
      </c>
      <c r="G57" s="16">
        <v>4.26</v>
      </c>
      <c r="H57" s="14" t="s">
        <v>63</v>
      </c>
      <c r="I57" s="18">
        <f t="shared" si="23"/>
        <v>75389.22</v>
      </c>
      <c r="J57" s="18">
        <f t="shared" si="17"/>
        <v>257831.1324</v>
      </c>
      <c r="K57" s="18">
        <f t="shared" si="13"/>
        <v>283614.24564000004</v>
      </c>
      <c r="L57" s="18"/>
      <c r="M57" s="14"/>
      <c r="N57" s="28"/>
      <c r="O57" s="14"/>
      <c r="P57" s="28"/>
      <c r="Q57" s="28">
        <f t="shared" si="3"/>
        <v>283614.24564000004</v>
      </c>
      <c r="R57" s="56"/>
      <c r="S57" s="28">
        <f t="shared" si="32"/>
        <v>0</v>
      </c>
      <c r="T57" s="56">
        <v>1.5</v>
      </c>
      <c r="U57" s="28">
        <f t="shared" si="25"/>
        <v>26545.5</v>
      </c>
      <c r="V57" s="56"/>
      <c r="W57" s="28">
        <f t="shared" si="21"/>
        <v>0</v>
      </c>
      <c r="X57" s="28">
        <f t="shared" si="31"/>
        <v>310159.74564000004</v>
      </c>
      <c r="Y57" s="16">
        <v>1.5</v>
      </c>
      <c r="Z57" s="28">
        <f t="shared" si="14"/>
        <v>465239.61846</v>
      </c>
      <c r="AA57" s="72"/>
      <c r="AB57" s="28">
        <v>465240</v>
      </c>
      <c r="AC57" s="16">
        <v>1</v>
      </c>
      <c r="AD57" s="51">
        <v>257831</v>
      </c>
      <c r="AE57" s="36"/>
      <c r="AF57" s="1"/>
      <c r="AG57" s="1"/>
      <c r="AH57" s="1"/>
    </row>
    <row r="58" spans="1:34" s="2" customFormat="1" ht="12.75">
      <c r="A58" s="30">
        <v>44</v>
      </c>
      <c r="B58" s="30" t="s">
        <v>77</v>
      </c>
      <c r="C58" s="14" t="s">
        <v>50</v>
      </c>
      <c r="D58" s="14"/>
      <c r="E58" s="30"/>
      <c r="F58" s="28">
        <v>17697</v>
      </c>
      <c r="G58" s="16">
        <v>4.21</v>
      </c>
      <c r="H58" s="14" t="s">
        <v>63</v>
      </c>
      <c r="I58" s="18">
        <f t="shared" si="23"/>
        <v>74504.37</v>
      </c>
      <c r="J58" s="18">
        <f t="shared" si="17"/>
        <v>254804.94539999997</v>
      </c>
      <c r="K58" s="18">
        <f t="shared" si="13"/>
        <v>280285.43994</v>
      </c>
      <c r="L58" s="18"/>
      <c r="M58" s="14"/>
      <c r="N58" s="28"/>
      <c r="O58" s="14"/>
      <c r="P58" s="28"/>
      <c r="Q58" s="28">
        <f t="shared" si="3"/>
        <v>280285.43994</v>
      </c>
      <c r="R58" s="56"/>
      <c r="S58" s="28">
        <f t="shared" si="32"/>
        <v>0</v>
      </c>
      <c r="T58" s="56">
        <v>1.5</v>
      </c>
      <c r="U58" s="28">
        <f t="shared" si="25"/>
        <v>26545.5</v>
      </c>
      <c r="V58" s="56"/>
      <c r="W58" s="28">
        <f t="shared" si="21"/>
        <v>0</v>
      </c>
      <c r="X58" s="28">
        <f t="shared" si="31"/>
        <v>306830.93994</v>
      </c>
      <c r="Y58" s="16">
        <v>1</v>
      </c>
      <c r="Z58" s="28">
        <f t="shared" si="14"/>
        <v>306830.93994</v>
      </c>
      <c r="AA58" s="72"/>
      <c r="AB58" s="28">
        <f aca="true" t="shared" si="33" ref="AB58:AB63">Z58</f>
        <v>306830.93994</v>
      </c>
      <c r="AC58" s="16">
        <v>1</v>
      </c>
      <c r="AD58" s="51">
        <f>J58*AC58</f>
        <v>254804.94539999997</v>
      </c>
      <c r="AE58" s="36"/>
      <c r="AF58" s="1"/>
      <c r="AG58" s="1"/>
      <c r="AH58" s="1"/>
    </row>
    <row r="59" spans="1:34" s="2" customFormat="1" ht="12.75">
      <c r="A59" s="30">
        <v>45</v>
      </c>
      <c r="B59" s="30" t="s">
        <v>77</v>
      </c>
      <c r="C59" s="14" t="s">
        <v>35</v>
      </c>
      <c r="D59" s="14" t="s">
        <v>36</v>
      </c>
      <c r="E59" s="46"/>
      <c r="F59" s="28">
        <v>17697</v>
      </c>
      <c r="G59" s="16">
        <v>5.99</v>
      </c>
      <c r="H59" s="14" t="s">
        <v>65</v>
      </c>
      <c r="I59" s="18">
        <f t="shared" si="23"/>
        <v>106005.03</v>
      </c>
      <c r="J59" s="18">
        <f t="shared" si="17"/>
        <v>362537.20259999996</v>
      </c>
      <c r="K59" s="18">
        <f t="shared" si="13"/>
        <v>398790.92286</v>
      </c>
      <c r="L59" s="18"/>
      <c r="M59" s="14"/>
      <c r="N59" s="28"/>
      <c r="O59" s="14"/>
      <c r="P59" s="28"/>
      <c r="Q59" s="28">
        <f t="shared" si="3"/>
        <v>398790.92286</v>
      </c>
      <c r="R59" s="56"/>
      <c r="S59" s="28">
        <f t="shared" si="32"/>
        <v>0</v>
      </c>
      <c r="T59" s="56">
        <v>1.5</v>
      </c>
      <c r="U59" s="28">
        <f t="shared" si="25"/>
        <v>26545.5</v>
      </c>
      <c r="V59" s="56"/>
      <c r="W59" s="28">
        <f t="shared" si="21"/>
        <v>0</v>
      </c>
      <c r="X59" s="28">
        <f t="shared" si="31"/>
        <v>425336.42286</v>
      </c>
      <c r="Y59" s="16">
        <v>1.5</v>
      </c>
      <c r="Z59" s="28">
        <f t="shared" si="14"/>
        <v>638004.63429</v>
      </c>
      <c r="AA59" s="72"/>
      <c r="AB59" s="28">
        <v>638005</v>
      </c>
      <c r="AC59" s="16">
        <v>1</v>
      </c>
      <c r="AD59" s="51">
        <v>362537</v>
      </c>
      <c r="AE59" s="36"/>
      <c r="AF59" s="1"/>
      <c r="AG59" s="1"/>
      <c r="AH59" s="1"/>
    </row>
    <row r="60" spans="1:34" s="2" customFormat="1" ht="12.75">
      <c r="A60" s="30">
        <v>46</v>
      </c>
      <c r="B60" s="30" t="s">
        <v>77</v>
      </c>
      <c r="C60" s="14" t="s">
        <v>69</v>
      </c>
      <c r="D60" s="14"/>
      <c r="E60" s="46"/>
      <c r="F60" s="28">
        <v>17697</v>
      </c>
      <c r="G60" s="16">
        <v>4.26</v>
      </c>
      <c r="H60" s="14" t="s">
        <v>63</v>
      </c>
      <c r="I60" s="18">
        <f t="shared" si="23"/>
        <v>75389.22</v>
      </c>
      <c r="J60" s="18">
        <f t="shared" si="17"/>
        <v>257831.1324</v>
      </c>
      <c r="K60" s="18">
        <f t="shared" si="13"/>
        <v>283614.24564000004</v>
      </c>
      <c r="L60" s="18"/>
      <c r="M60" s="14"/>
      <c r="N60" s="28"/>
      <c r="O60" s="14"/>
      <c r="P60" s="28"/>
      <c r="Q60" s="28">
        <f t="shared" si="3"/>
        <v>283614.24564000004</v>
      </c>
      <c r="R60" s="56"/>
      <c r="S60" s="28">
        <f t="shared" si="32"/>
        <v>0</v>
      </c>
      <c r="T60" s="56">
        <v>1.5</v>
      </c>
      <c r="U60" s="28">
        <f t="shared" si="25"/>
        <v>26545.5</v>
      </c>
      <c r="V60" s="56"/>
      <c r="W60" s="28"/>
      <c r="X60" s="28">
        <f t="shared" si="31"/>
        <v>310159.74564000004</v>
      </c>
      <c r="Y60" s="16">
        <v>1</v>
      </c>
      <c r="Z60" s="28">
        <f t="shared" si="14"/>
        <v>310159.74564000004</v>
      </c>
      <c r="AA60" s="72"/>
      <c r="AB60" s="28">
        <f t="shared" si="33"/>
        <v>310159.74564000004</v>
      </c>
      <c r="AC60" s="16">
        <v>1</v>
      </c>
      <c r="AD60" s="51">
        <f>J60*AC60</f>
        <v>257831.1324</v>
      </c>
      <c r="AE60" s="36"/>
      <c r="AF60" s="1"/>
      <c r="AG60" s="1"/>
      <c r="AH60" s="1"/>
    </row>
    <row r="61" spans="1:34" s="2" customFormat="1" ht="22.5" customHeight="1">
      <c r="A61" s="30">
        <v>47</v>
      </c>
      <c r="B61" s="29" t="s">
        <v>78</v>
      </c>
      <c r="C61" s="47" t="s">
        <v>79</v>
      </c>
      <c r="D61" s="14"/>
      <c r="E61" s="48"/>
      <c r="F61" s="28">
        <v>17697</v>
      </c>
      <c r="G61" s="16">
        <v>4.77</v>
      </c>
      <c r="H61" s="14" t="s">
        <v>63</v>
      </c>
      <c r="I61" s="18">
        <f>G61*17697</f>
        <v>84414.68999999999</v>
      </c>
      <c r="J61" s="18">
        <f t="shared" si="17"/>
        <v>288698.2398</v>
      </c>
      <c r="K61" s="18">
        <f t="shared" si="13"/>
        <v>317568.06378</v>
      </c>
      <c r="L61" s="18"/>
      <c r="M61" s="14"/>
      <c r="N61" s="28"/>
      <c r="O61" s="14">
        <v>190</v>
      </c>
      <c r="P61" s="28">
        <f>17697*O61%</f>
        <v>33624.299999999996</v>
      </c>
      <c r="Q61" s="28">
        <f>K61+P61</f>
        <v>351192.36378</v>
      </c>
      <c r="R61" s="56"/>
      <c r="S61" s="28">
        <f t="shared" si="32"/>
        <v>0</v>
      </c>
      <c r="T61" s="56">
        <v>0.5</v>
      </c>
      <c r="U61" s="28">
        <f t="shared" si="25"/>
        <v>8848.5</v>
      </c>
      <c r="V61" s="56"/>
      <c r="W61" s="28"/>
      <c r="X61" s="28">
        <f>Q61+U61</f>
        <v>360040.86378</v>
      </c>
      <c r="Y61" s="16">
        <v>1</v>
      </c>
      <c r="Z61" s="28">
        <f t="shared" si="14"/>
        <v>360040.86378</v>
      </c>
      <c r="AA61" s="72"/>
      <c r="AB61" s="28">
        <v>360041</v>
      </c>
      <c r="AC61" s="16">
        <v>1</v>
      </c>
      <c r="AD61" s="51">
        <v>288698</v>
      </c>
      <c r="AE61" s="36"/>
      <c r="AF61" s="87"/>
      <c r="AG61" s="1"/>
      <c r="AH61" s="1"/>
    </row>
    <row r="62" spans="1:34" s="2" customFormat="1" ht="22.5" customHeight="1">
      <c r="A62" s="30">
        <v>48</v>
      </c>
      <c r="B62" s="29" t="s">
        <v>78</v>
      </c>
      <c r="C62" s="47" t="s">
        <v>79</v>
      </c>
      <c r="D62" s="14" t="s">
        <v>80</v>
      </c>
      <c r="E62" s="48"/>
      <c r="F62" s="28">
        <v>17697</v>
      </c>
      <c r="G62" s="16">
        <v>5.54</v>
      </c>
      <c r="H62" s="14" t="s">
        <v>81</v>
      </c>
      <c r="I62" s="18">
        <f aca="true" t="shared" si="34" ref="I62:I71">G62*F62</f>
        <v>98041.38</v>
      </c>
      <c r="J62" s="18">
        <f t="shared" si="17"/>
        <v>335301.5196</v>
      </c>
      <c r="K62" s="18">
        <f t="shared" si="13"/>
        <v>368831.67156000005</v>
      </c>
      <c r="L62" s="18"/>
      <c r="M62" s="14"/>
      <c r="N62" s="28"/>
      <c r="O62" s="14"/>
      <c r="P62" s="28"/>
      <c r="Q62" s="28">
        <f aca="true" t="shared" si="35" ref="Q62:Q125">K62</f>
        <v>368831.67156000005</v>
      </c>
      <c r="R62" s="56">
        <v>1.9</v>
      </c>
      <c r="S62" s="28">
        <f t="shared" si="32"/>
        <v>33624.299999999996</v>
      </c>
      <c r="T62" s="56">
        <v>0.5</v>
      </c>
      <c r="U62" s="28">
        <f t="shared" si="25"/>
        <v>8848.5</v>
      </c>
      <c r="V62" s="56"/>
      <c r="W62" s="28"/>
      <c r="X62" s="28">
        <f aca="true" t="shared" si="36" ref="X62:X65">Q62+S62+W62+U62</f>
        <v>411304.47156000003</v>
      </c>
      <c r="Y62" s="16">
        <v>0.5</v>
      </c>
      <c r="Z62" s="28">
        <f t="shared" si="14"/>
        <v>205652.23578000002</v>
      </c>
      <c r="AA62" s="72"/>
      <c r="AB62" s="28">
        <f t="shared" si="33"/>
        <v>205652.23578000002</v>
      </c>
      <c r="AC62" s="16">
        <v>1</v>
      </c>
      <c r="AD62" s="51">
        <v>335302</v>
      </c>
      <c r="AE62" s="36"/>
      <c r="AF62" s="1"/>
      <c r="AG62" s="1"/>
      <c r="AH62" s="1"/>
    </row>
    <row r="63" spans="1:34" s="2" customFormat="1" ht="24.75" customHeight="1">
      <c r="A63" s="30">
        <v>49</v>
      </c>
      <c r="B63" s="29" t="s">
        <v>82</v>
      </c>
      <c r="C63" s="47" t="s">
        <v>79</v>
      </c>
      <c r="D63" s="14"/>
      <c r="E63" s="48"/>
      <c r="F63" s="28">
        <v>17697</v>
      </c>
      <c r="G63" s="16">
        <v>4.77</v>
      </c>
      <c r="H63" s="14" t="s">
        <v>63</v>
      </c>
      <c r="I63" s="18">
        <f t="shared" si="34"/>
        <v>84414.68999999999</v>
      </c>
      <c r="J63" s="18">
        <f t="shared" si="17"/>
        <v>288698.2398</v>
      </c>
      <c r="K63" s="18">
        <f t="shared" si="13"/>
        <v>317568.06378</v>
      </c>
      <c r="L63" s="18"/>
      <c r="M63" s="14"/>
      <c r="N63" s="28"/>
      <c r="O63" s="14"/>
      <c r="P63" s="28"/>
      <c r="Q63" s="28">
        <f t="shared" si="35"/>
        <v>317568.06378</v>
      </c>
      <c r="R63" s="56">
        <v>1.9</v>
      </c>
      <c r="S63" s="28">
        <v>33623</v>
      </c>
      <c r="T63" s="56">
        <v>0.5</v>
      </c>
      <c r="U63" s="28">
        <v>8848</v>
      </c>
      <c r="V63" s="56"/>
      <c r="W63" s="28"/>
      <c r="X63" s="28">
        <f t="shared" si="36"/>
        <v>360039.06378</v>
      </c>
      <c r="Y63" s="16">
        <v>1</v>
      </c>
      <c r="Z63" s="28">
        <f t="shared" si="14"/>
        <v>360039.06378</v>
      </c>
      <c r="AA63" s="72"/>
      <c r="AB63" s="28">
        <f t="shared" si="33"/>
        <v>360039.06378</v>
      </c>
      <c r="AC63" s="16">
        <v>1</v>
      </c>
      <c r="AD63" s="51">
        <f>AB63</f>
        <v>360039.06378</v>
      </c>
      <c r="AE63" s="36"/>
      <c r="AF63" s="87"/>
      <c r="AG63" s="1"/>
      <c r="AH63" s="1"/>
    </row>
    <row r="64" spans="1:34" s="2" customFormat="1" ht="14.25" customHeight="1">
      <c r="A64" s="30"/>
      <c r="B64" s="29"/>
      <c r="C64" s="47"/>
      <c r="D64" s="14"/>
      <c r="E64" s="49" t="s">
        <v>46</v>
      </c>
      <c r="F64" s="28"/>
      <c r="G64" s="16"/>
      <c r="H64" s="14"/>
      <c r="I64" s="18">
        <f t="shared" si="34"/>
        <v>0</v>
      </c>
      <c r="J64" s="18">
        <f t="shared" si="17"/>
        <v>0</v>
      </c>
      <c r="K64" s="18">
        <f>I64*1.1</f>
        <v>0</v>
      </c>
      <c r="L64" s="18"/>
      <c r="M64" s="14"/>
      <c r="N64" s="28"/>
      <c r="O64" s="14"/>
      <c r="P64" s="28"/>
      <c r="Q64" s="28">
        <f t="shared" si="35"/>
        <v>0</v>
      </c>
      <c r="R64" s="56"/>
      <c r="S64" s="28"/>
      <c r="T64" s="56"/>
      <c r="U64" s="28"/>
      <c r="V64" s="56"/>
      <c r="W64" s="28"/>
      <c r="X64" s="28">
        <f t="shared" si="36"/>
        <v>0</v>
      </c>
      <c r="Y64" s="88">
        <f aca="true" t="shared" si="37" ref="Y64:AD64">Y24+Y25+Y26+Y27+Y28+Y29+Y30+Y31+Y32+Y33+Y34+Y35+Y36+Y37+Y38+Y39+Y40+Y41+Y42+Y43+Y44+Y45+Y46+Y47+Y48+Y49+Y50+Y51+Y52+Y53+Y54+Y55+Y56+Y57+Y58+Y59+Y60+Y61+Y62+Y63</f>
        <v>38.5</v>
      </c>
      <c r="Z64" s="89">
        <f t="shared" si="37"/>
        <v>13006679.261195</v>
      </c>
      <c r="AA64" s="88">
        <f t="shared" si="37"/>
        <v>0</v>
      </c>
      <c r="AB64" s="89">
        <f t="shared" si="37"/>
        <v>13184081.603985</v>
      </c>
      <c r="AC64" s="88">
        <f t="shared" si="37"/>
        <v>38.75</v>
      </c>
      <c r="AD64" s="89">
        <f t="shared" si="37"/>
        <v>11352100.73408</v>
      </c>
      <c r="AE64" s="36"/>
      <c r="AF64" s="1"/>
      <c r="AG64" s="1"/>
      <c r="AH64" s="1"/>
    </row>
    <row r="65" spans="1:34" s="2" customFormat="1" ht="12.75">
      <c r="A65" s="30"/>
      <c r="B65" s="91" t="s">
        <v>83</v>
      </c>
      <c r="C65" s="16"/>
      <c r="D65" s="14"/>
      <c r="E65" s="43"/>
      <c r="F65" s="28"/>
      <c r="G65" s="16"/>
      <c r="H65" s="14"/>
      <c r="I65" s="18">
        <f t="shared" si="34"/>
        <v>0</v>
      </c>
      <c r="J65" s="18">
        <f t="shared" si="17"/>
        <v>0</v>
      </c>
      <c r="K65" s="18">
        <f>I65*1.1</f>
        <v>0</v>
      </c>
      <c r="L65" s="18"/>
      <c r="M65" s="14"/>
      <c r="N65" s="28"/>
      <c r="O65" s="14"/>
      <c r="P65" s="28"/>
      <c r="Q65" s="28">
        <f t="shared" si="35"/>
        <v>0</v>
      </c>
      <c r="R65" s="56"/>
      <c r="S65" s="28"/>
      <c r="T65" s="56"/>
      <c r="U65" s="28"/>
      <c r="V65" s="56"/>
      <c r="W65" s="28"/>
      <c r="X65" s="28">
        <f t="shared" si="36"/>
        <v>0</v>
      </c>
      <c r="Y65" s="16"/>
      <c r="Z65" s="28"/>
      <c r="AA65" s="72"/>
      <c r="AB65" s="28">
        <f>Z65*AA65</f>
        <v>0</v>
      </c>
      <c r="AC65" s="16"/>
      <c r="AD65" s="51"/>
      <c r="AE65" s="36"/>
      <c r="AF65" s="1"/>
      <c r="AG65" s="1"/>
      <c r="AH65" s="1"/>
    </row>
    <row r="66" spans="1:34" s="2" customFormat="1" ht="23.25" customHeight="1">
      <c r="A66" s="30">
        <v>50</v>
      </c>
      <c r="B66" s="42" t="s">
        <v>84</v>
      </c>
      <c r="C66" s="16" t="s">
        <v>35</v>
      </c>
      <c r="D66" s="14" t="s">
        <v>85</v>
      </c>
      <c r="E66" s="30"/>
      <c r="F66" s="28">
        <v>17697</v>
      </c>
      <c r="G66" s="16">
        <v>5.77</v>
      </c>
      <c r="H66" s="14" t="s">
        <v>54</v>
      </c>
      <c r="I66" s="18">
        <f t="shared" si="34"/>
        <v>102111.68999999999</v>
      </c>
      <c r="J66" s="18">
        <f t="shared" si="17"/>
        <v>349221.9798</v>
      </c>
      <c r="K66" s="18">
        <f aca="true" t="shared" si="38" ref="K66:K70">J66*1.1</f>
        <v>384144.17778</v>
      </c>
      <c r="L66" s="18"/>
      <c r="M66" s="30"/>
      <c r="N66" s="59"/>
      <c r="O66" s="60"/>
      <c r="P66" s="59">
        <f>O66*F66</f>
        <v>0</v>
      </c>
      <c r="Q66" s="28">
        <f t="shared" si="35"/>
        <v>384144.17778</v>
      </c>
      <c r="R66" s="60"/>
      <c r="S66" s="28">
        <f aca="true" t="shared" si="39" ref="S66:S70">F66*R66</f>
        <v>0</v>
      </c>
      <c r="T66" s="60">
        <v>0</v>
      </c>
      <c r="U66" s="28">
        <f aca="true" t="shared" si="40" ref="U66:U70">F66*T66</f>
        <v>0</v>
      </c>
      <c r="V66" s="60"/>
      <c r="W66" s="28">
        <f aca="true" t="shared" si="41" ref="W66:W70">F66*V66</f>
        <v>0</v>
      </c>
      <c r="X66" s="28">
        <f aca="true" t="shared" si="42" ref="X66:X70">Q66+U66</f>
        <v>384144.17778</v>
      </c>
      <c r="Y66" s="16">
        <v>0.5</v>
      </c>
      <c r="Z66" s="28">
        <f aca="true" t="shared" si="43" ref="Z66:Z70">X66*Y66</f>
        <v>192072.08889</v>
      </c>
      <c r="AA66" s="72"/>
      <c r="AB66" s="28">
        <f aca="true" t="shared" si="44" ref="AB66:AB70">Z66</f>
        <v>192072.08889</v>
      </c>
      <c r="AC66" s="16">
        <v>1</v>
      </c>
      <c r="AD66" s="51">
        <v>174611</v>
      </c>
      <c r="AE66" s="36"/>
      <c r="AF66" s="1"/>
      <c r="AG66" s="1"/>
      <c r="AH66" s="1"/>
    </row>
    <row r="67" spans="1:34" s="2" customFormat="1" ht="22.5">
      <c r="A67" s="30">
        <v>51</v>
      </c>
      <c r="B67" s="29" t="s">
        <v>86</v>
      </c>
      <c r="C67" s="14" t="s">
        <v>35</v>
      </c>
      <c r="D67" s="14" t="s">
        <v>87</v>
      </c>
      <c r="E67" s="30"/>
      <c r="F67" s="28">
        <v>17697</v>
      </c>
      <c r="G67" s="16">
        <v>5.54</v>
      </c>
      <c r="H67" s="14" t="s">
        <v>81</v>
      </c>
      <c r="I67" s="18">
        <f t="shared" si="34"/>
        <v>98041.38</v>
      </c>
      <c r="J67" s="18">
        <f t="shared" si="17"/>
        <v>335301.5196</v>
      </c>
      <c r="K67" s="18">
        <f t="shared" si="38"/>
        <v>368831.67156000005</v>
      </c>
      <c r="L67" s="18"/>
      <c r="M67" s="14"/>
      <c r="N67" s="28"/>
      <c r="O67" s="14"/>
      <c r="P67" s="28"/>
      <c r="Q67" s="28">
        <f t="shared" si="35"/>
        <v>368831.67156000005</v>
      </c>
      <c r="R67" s="56"/>
      <c r="S67" s="28">
        <f t="shared" si="39"/>
        <v>0</v>
      </c>
      <c r="T67" s="60">
        <v>0.8</v>
      </c>
      <c r="U67" s="28">
        <f t="shared" si="40"/>
        <v>14157.6</v>
      </c>
      <c r="V67" s="56"/>
      <c r="W67" s="28">
        <f t="shared" si="41"/>
        <v>0</v>
      </c>
      <c r="X67" s="28">
        <f t="shared" si="42"/>
        <v>382989.27156</v>
      </c>
      <c r="Y67" s="16">
        <v>1</v>
      </c>
      <c r="Z67" s="28">
        <f>X67</f>
        <v>382989.27156</v>
      </c>
      <c r="AA67" s="72"/>
      <c r="AB67" s="28">
        <v>641426</v>
      </c>
      <c r="AC67" s="16">
        <v>1</v>
      </c>
      <c r="AD67" s="51">
        <v>335302</v>
      </c>
      <c r="AE67" s="36"/>
      <c r="AF67" s="1"/>
      <c r="AG67" s="1"/>
      <c r="AH67" s="1"/>
    </row>
    <row r="68" spans="1:34" s="2" customFormat="1" ht="22.5">
      <c r="A68" s="30">
        <v>52</v>
      </c>
      <c r="B68" s="29" t="s">
        <v>86</v>
      </c>
      <c r="C68" s="14" t="s">
        <v>55</v>
      </c>
      <c r="D68" s="14"/>
      <c r="E68" s="30"/>
      <c r="F68" s="28">
        <v>17697</v>
      </c>
      <c r="G68" s="16">
        <v>4.35</v>
      </c>
      <c r="H68" s="14" t="s">
        <v>63</v>
      </c>
      <c r="I68" s="18">
        <f t="shared" si="34"/>
        <v>76981.95</v>
      </c>
      <c r="J68" s="18">
        <f t="shared" si="17"/>
        <v>263278.269</v>
      </c>
      <c r="K68" s="18">
        <f t="shared" si="38"/>
        <v>289606.0959</v>
      </c>
      <c r="L68" s="18"/>
      <c r="M68" s="14"/>
      <c r="N68" s="28"/>
      <c r="O68" s="14"/>
      <c r="P68" s="28"/>
      <c r="Q68" s="28">
        <f t="shared" si="35"/>
        <v>289606.0959</v>
      </c>
      <c r="R68" s="56"/>
      <c r="S68" s="28">
        <f t="shared" si="39"/>
        <v>0</v>
      </c>
      <c r="T68" s="56">
        <v>0.8</v>
      </c>
      <c r="U68" s="28">
        <f t="shared" si="40"/>
        <v>14157.6</v>
      </c>
      <c r="V68" s="56"/>
      <c r="W68" s="28">
        <f t="shared" si="41"/>
        <v>0</v>
      </c>
      <c r="X68" s="28">
        <f t="shared" si="42"/>
        <v>303763.6959</v>
      </c>
      <c r="Y68" s="16">
        <v>1.5</v>
      </c>
      <c r="Z68" s="28">
        <f t="shared" si="43"/>
        <v>455645.54385</v>
      </c>
      <c r="AA68" s="72"/>
      <c r="AB68" s="28">
        <f t="shared" si="44"/>
        <v>455645.54385</v>
      </c>
      <c r="AC68" s="16">
        <v>1</v>
      </c>
      <c r="AD68" s="51">
        <f>J68*AC68</f>
        <v>263278.269</v>
      </c>
      <c r="AE68" s="36"/>
      <c r="AF68" s="1"/>
      <c r="AG68" s="1"/>
      <c r="AH68" s="1"/>
    </row>
    <row r="69" spans="1:34" s="2" customFormat="1" ht="22.5">
      <c r="A69" s="30">
        <v>53</v>
      </c>
      <c r="B69" s="29" t="s">
        <v>86</v>
      </c>
      <c r="C69" s="14" t="s">
        <v>62</v>
      </c>
      <c r="D69" s="14"/>
      <c r="E69" s="30"/>
      <c r="F69" s="28">
        <v>17697</v>
      </c>
      <c r="G69" s="16">
        <v>4.13</v>
      </c>
      <c r="H69" s="14" t="s">
        <v>63</v>
      </c>
      <c r="I69" s="18">
        <f t="shared" si="34"/>
        <v>73088.61</v>
      </c>
      <c r="J69" s="18">
        <f t="shared" si="17"/>
        <v>249963.04619999998</v>
      </c>
      <c r="K69" s="18">
        <f t="shared" si="38"/>
        <v>274959.35082</v>
      </c>
      <c r="L69" s="18"/>
      <c r="M69" s="14"/>
      <c r="N69" s="28"/>
      <c r="O69" s="14"/>
      <c r="P69" s="28"/>
      <c r="Q69" s="28">
        <f t="shared" si="35"/>
        <v>274959.35082</v>
      </c>
      <c r="R69" s="56"/>
      <c r="S69" s="28">
        <f t="shared" si="39"/>
        <v>0</v>
      </c>
      <c r="T69" s="56">
        <v>0.8</v>
      </c>
      <c r="U69" s="28">
        <f t="shared" si="40"/>
        <v>14157.6</v>
      </c>
      <c r="V69" s="56"/>
      <c r="W69" s="28">
        <f t="shared" si="41"/>
        <v>0</v>
      </c>
      <c r="X69" s="28">
        <f t="shared" si="42"/>
        <v>289116.95081999997</v>
      </c>
      <c r="Y69" s="16">
        <v>1.25</v>
      </c>
      <c r="Z69" s="28">
        <f t="shared" si="43"/>
        <v>361396.18852499995</v>
      </c>
      <c r="AA69" s="72"/>
      <c r="AB69" s="28">
        <f t="shared" si="44"/>
        <v>361396.18852499995</v>
      </c>
      <c r="AC69" s="16">
        <v>1</v>
      </c>
      <c r="AD69" s="51">
        <v>249963</v>
      </c>
      <c r="AE69" s="36"/>
      <c r="AF69" s="1"/>
      <c r="AG69" s="1"/>
      <c r="AH69" s="1"/>
    </row>
    <row r="70" spans="1:34" s="2" customFormat="1" ht="33.75">
      <c r="A70" s="30">
        <v>54</v>
      </c>
      <c r="B70" s="29" t="s">
        <v>88</v>
      </c>
      <c r="C70" s="14" t="s">
        <v>89</v>
      </c>
      <c r="D70" s="14"/>
      <c r="E70" s="30"/>
      <c r="F70" s="28">
        <v>17697</v>
      </c>
      <c r="G70" s="16">
        <v>4.13</v>
      </c>
      <c r="H70" s="14" t="s">
        <v>90</v>
      </c>
      <c r="I70" s="18">
        <f t="shared" si="34"/>
        <v>73088.61</v>
      </c>
      <c r="J70" s="18">
        <f t="shared" si="17"/>
        <v>249963.04619999998</v>
      </c>
      <c r="K70" s="18">
        <f t="shared" si="38"/>
        <v>274959.35082</v>
      </c>
      <c r="L70" s="18"/>
      <c r="M70" s="14"/>
      <c r="N70" s="28"/>
      <c r="O70" s="14"/>
      <c r="P70" s="28"/>
      <c r="Q70" s="28">
        <f t="shared" si="35"/>
        <v>274959.35082</v>
      </c>
      <c r="R70" s="56"/>
      <c r="S70" s="28">
        <f t="shared" si="39"/>
        <v>0</v>
      </c>
      <c r="T70" s="56">
        <v>0.8</v>
      </c>
      <c r="U70" s="28">
        <f t="shared" si="40"/>
        <v>14157.6</v>
      </c>
      <c r="V70" s="56"/>
      <c r="W70" s="28">
        <f t="shared" si="41"/>
        <v>0</v>
      </c>
      <c r="X70" s="28">
        <f t="shared" si="42"/>
        <v>289116.95081999997</v>
      </c>
      <c r="Y70" s="16">
        <v>0.5</v>
      </c>
      <c r="Z70" s="28">
        <f t="shared" si="43"/>
        <v>144558.47540999998</v>
      </c>
      <c r="AA70" s="72"/>
      <c r="AB70" s="28">
        <f t="shared" si="44"/>
        <v>144558.47540999998</v>
      </c>
      <c r="AC70" s="16">
        <v>1</v>
      </c>
      <c r="AD70" s="51">
        <v>249963</v>
      </c>
      <c r="AE70" s="36"/>
      <c r="AF70" s="1"/>
      <c r="AG70" s="1"/>
      <c r="AH70" s="1"/>
    </row>
    <row r="71" spans="1:34" s="2" customFormat="1" ht="12.75">
      <c r="A71" s="30"/>
      <c r="B71" s="30" t="s">
        <v>46</v>
      </c>
      <c r="C71" s="30"/>
      <c r="D71" s="30"/>
      <c r="E71" s="30" t="s">
        <v>46</v>
      </c>
      <c r="F71" s="30"/>
      <c r="G71" s="16"/>
      <c r="H71" s="14"/>
      <c r="I71" s="18">
        <f t="shared" si="34"/>
        <v>0</v>
      </c>
      <c r="J71" s="18"/>
      <c r="K71" s="18">
        <f>I71*1.1</f>
        <v>0</v>
      </c>
      <c r="L71" s="18"/>
      <c r="M71" s="14"/>
      <c r="N71" s="14"/>
      <c r="O71" s="14"/>
      <c r="P71" s="14"/>
      <c r="Q71" s="28">
        <f t="shared" si="35"/>
        <v>0</v>
      </c>
      <c r="R71" s="14"/>
      <c r="S71" s="14"/>
      <c r="T71" s="14"/>
      <c r="U71" s="14"/>
      <c r="V71" s="14"/>
      <c r="W71" s="14"/>
      <c r="X71" s="28">
        <f aca="true" t="shared" si="45" ref="X71:X80">Q71+S71+W71+U71</f>
        <v>0</v>
      </c>
      <c r="Y71" s="114">
        <f aca="true" t="shared" si="46" ref="Y71:AD71">SUM(Y66:Y70)</f>
        <v>4.75</v>
      </c>
      <c r="Z71" s="114">
        <f t="shared" si="46"/>
        <v>1536661.568235</v>
      </c>
      <c r="AA71" s="114">
        <f t="shared" si="46"/>
        <v>0</v>
      </c>
      <c r="AB71" s="114">
        <f t="shared" si="46"/>
        <v>1795098.2966749999</v>
      </c>
      <c r="AC71" s="114">
        <f t="shared" si="46"/>
        <v>5</v>
      </c>
      <c r="AD71" s="114">
        <f t="shared" si="46"/>
        <v>1273117.2689999999</v>
      </c>
      <c r="AE71" s="36"/>
      <c r="AF71" s="1" t="s">
        <v>91</v>
      </c>
      <c r="AG71" s="1"/>
      <c r="AH71" s="1"/>
    </row>
    <row r="72" spans="1:34" s="2" customFormat="1" ht="15.75" customHeight="1">
      <c r="A72" s="92" t="s">
        <v>92</v>
      </c>
      <c r="B72" s="93"/>
      <c r="C72" s="93"/>
      <c r="D72" s="93"/>
      <c r="E72" s="93"/>
      <c r="F72" s="93"/>
      <c r="G72" s="93"/>
      <c r="H72" s="93"/>
      <c r="I72" s="93"/>
      <c r="J72" s="107"/>
      <c r="K72" s="18">
        <f>I72*1.1</f>
        <v>0</v>
      </c>
      <c r="L72" s="18"/>
      <c r="M72" s="30"/>
      <c r="N72" s="30"/>
      <c r="O72" s="30"/>
      <c r="P72" s="30"/>
      <c r="Q72" s="28">
        <f t="shared" si="35"/>
        <v>0</v>
      </c>
      <c r="R72" s="30"/>
      <c r="S72" s="30"/>
      <c r="T72" s="30"/>
      <c r="U72" s="30"/>
      <c r="V72" s="30"/>
      <c r="W72" s="30"/>
      <c r="X72" s="28">
        <f t="shared" si="45"/>
        <v>0</v>
      </c>
      <c r="Y72" s="24"/>
      <c r="Z72" s="30"/>
      <c r="AA72" s="75"/>
      <c r="AB72" s="28">
        <f>Z72*AA72</f>
        <v>0</v>
      </c>
      <c r="AC72" s="16"/>
      <c r="AD72" s="115"/>
      <c r="AE72" s="36"/>
      <c r="AF72" s="1"/>
      <c r="AG72" s="1"/>
      <c r="AH72" s="1"/>
    </row>
    <row r="73" spans="1:34" s="2" customFormat="1" ht="23.25" customHeight="1">
      <c r="A73" s="30">
        <v>55</v>
      </c>
      <c r="B73" s="42" t="s">
        <v>93</v>
      </c>
      <c r="C73" s="45" t="s">
        <v>66</v>
      </c>
      <c r="D73" s="14"/>
      <c r="E73" s="94"/>
      <c r="F73" s="28">
        <v>17697</v>
      </c>
      <c r="G73" s="16">
        <v>5.02</v>
      </c>
      <c r="H73" s="14" t="s">
        <v>94</v>
      </c>
      <c r="I73" s="18">
        <f aca="true" t="shared" si="47" ref="I73:I80">G73*F73</f>
        <v>88838.93999999999</v>
      </c>
      <c r="J73" s="18">
        <f aca="true" t="shared" si="48" ref="J73:J116">I73*3.42</f>
        <v>303829.1748</v>
      </c>
      <c r="K73" s="18">
        <f aca="true" t="shared" si="49" ref="K73:K78">J73*1.1</f>
        <v>334212.09228</v>
      </c>
      <c r="L73" s="18"/>
      <c r="M73" s="30"/>
      <c r="N73" s="59"/>
      <c r="O73" s="108"/>
      <c r="P73" s="59">
        <f>O73*F73</f>
        <v>0</v>
      </c>
      <c r="Q73" s="28">
        <f t="shared" si="35"/>
        <v>334212.09228</v>
      </c>
      <c r="R73" s="56"/>
      <c r="S73" s="28">
        <f aca="true" t="shared" si="50" ref="S73:S78">F73*R73</f>
        <v>0</v>
      </c>
      <c r="T73" s="14"/>
      <c r="U73" s="28"/>
      <c r="V73" s="56"/>
      <c r="W73" s="28">
        <f aca="true" t="shared" si="51" ref="W73:W78">F73*V73</f>
        <v>0</v>
      </c>
      <c r="X73" s="28">
        <f t="shared" si="45"/>
        <v>334212.09228</v>
      </c>
      <c r="Y73" s="84">
        <v>1</v>
      </c>
      <c r="Z73" s="28">
        <f aca="true" t="shared" si="52" ref="Z73:Z78">X73*Y73</f>
        <v>334212.09228</v>
      </c>
      <c r="AA73" s="72"/>
      <c r="AB73" s="28">
        <f aca="true" t="shared" si="53" ref="AB73:AB78">Z73</f>
        <v>334212.09228</v>
      </c>
      <c r="AC73" s="16">
        <v>1</v>
      </c>
      <c r="AD73" s="51">
        <f aca="true" t="shared" si="54" ref="AD73:AD78">J73*AC73</f>
        <v>303829.1748</v>
      </c>
      <c r="AE73" s="36"/>
      <c r="AF73" s="1"/>
      <c r="AG73" s="1"/>
      <c r="AH73" s="1"/>
    </row>
    <row r="74" spans="1:34" s="2" customFormat="1" ht="12.75">
      <c r="A74" s="30">
        <v>56</v>
      </c>
      <c r="B74" s="29" t="s">
        <v>95</v>
      </c>
      <c r="C74" s="14" t="s">
        <v>35</v>
      </c>
      <c r="D74" s="14" t="s">
        <v>64</v>
      </c>
      <c r="E74" s="95"/>
      <c r="F74" s="28">
        <v>17697</v>
      </c>
      <c r="G74" s="16">
        <v>5.99</v>
      </c>
      <c r="H74" s="14" t="s">
        <v>65</v>
      </c>
      <c r="I74" s="18">
        <f t="shared" si="47"/>
        <v>106005.03</v>
      </c>
      <c r="J74" s="18">
        <f t="shared" si="48"/>
        <v>362537.20259999996</v>
      </c>
      <c r="K74" s="18">
        <f t="shared" si="49"/>
        <v>398790.92286</v>
      </c>
      <c r="L74" s="18"/>
      <c r="M74" s="14"/>
      <c r="N74" s="28"/>
      <c r="O74" s="14"/>
      <c r="P74" s="28"/>
      <c r="Q74" s="28">
        <f t="shared" si="35"/>
        <v>398790.92286</v>
      </c>
      <c r="R74" s="56"/>
      <c r="S74" s="28">
        <f t="shared" si="50"/>
        <v>0</v>
      </c>
      <c r="T74" s="56"/>
      <c r="U74" s="28">
        <f aca="true" t="shared" si="55" ref="U74:U78">F74*T74</f>
        <v>0</v>
      </c>
      <c r="V74" s="56"/>
      <c r="W74" s="28">
        <f t="shared" si="51"/>
        <v>0</v>
      </c>
      <c r="X74" s="28">
        <f t="shared" si="45"/>
        <v>398790.92286</v>
      </c>
      <c r="Y74" s="16">
        <v>1</v>
      </c>
      <c r="Z74" s="28">
        <f t="shared" si="52"/>
        <v>398790.92286</v>
      </c>
      <c r="AA74" s="72"/>
      <c r="AB74" s="28">
        <f t="shared" si="53"/>
        <v>398790.92286</v>
      </c>
      <c r="AC74" s="16">
        <v>1</v>
      </c>
      <c r="AD74" s="51">
        <f t="shared" si="54"/>
        <v>362537.20259999996</v>
      </c>
      <c r="AE74" s="36"/>
      <c r="AF74" s="1"/>
      <c r="AG74" s="1"/>
      <c r="AH74" s="1"/>
    </row>
    <row r="75" spans="1:34" s="2" customFormat="1" ht="12.75">
      <c r="A75" s="30">
        <v>57</v>
      </c>
      <c r="B75" s="29" t="s">
        <v>95</v>
      </c>
      <c r="C75" s="14" t="s">
        <v>66</v>
      </c>
      <c r="D75" s="14" t="s">
        <v>56</v>
      </c>
      <c r="E75" s="95"/>
      <c r="F75" s="28">
        <v>17697</v>
      </c>
      <c r="G75" s="16">
        <v>4.96</v>
      </c>
      <c r="H75" s="14" t="s">
        <v>70</v>
      </c>
      <c r="I75" s="18">
        <f t="shared" si="47"/>
        <v>87777.12</v>
      </c>
      <c r="J75" s="18">
        <f t="shared" si="48"/>
        <v>300197.75039999996</v>
      </c>
      <c r="K75" s="18">
        <f t="shared" si="49"/>
        <v>330217.52544</v>
      </c>
      <c r="L75" s="18"/>
      <c r="M75" s="14"/>
      <c r="N75" s="28"/>
      <c r="O75" s="14"/>
      <c r="P75" s="28"/>
      <c r="Q75" s="28">
        <f t="shared" si="35"/>
        <v>330217.52544</v>
      </c>
      <c r="R75" s="56"/>
      <c r="S75" s="28"/>
      <c r="T75" s="56"/>
      <c r="U75" s="28"/>
      <c r="V75" s="56"/>
      <c r="W75" s="28"/>
      <c r="X75" s="28">
        <f t="shared" si="45"/>
        <v>330217.52544</v>
      </c>
      <c r="Y75" s="16">
        <v>0.5</v>
      </c>
      <c r="Z75" s="28">
        <f t="shared" si="52"/>
        <v>165108.76272</v>
      </c>
      <c r="AA75" s="72"/>
      <c r="AB75" s="28">
        <f>480317*Y75</f>
        <v>240158.5</v>
      </c>
      <c r="AC75" s="16">
        <v>0.5</v>
      </c>
      <c r="AD75" s="51">
        <v>150099</v>
      </c>
      <c r="AE75" s="36"/>
      <c r="AF75" s="1"/>
      <c r="AG75" s="1"/>
      <c r="AH75" s="1"/>
    </row>
    <row r="76" spans="1:34" s="2" customFormat="1" ht="12.75">
      <c r="A76" s="30">
        <v>58</v>
      </c>
      <c r="B76" s="29" t="s">
        <v>96</v>
      </c>
      <c r="C76" s="14" t="s">
        <v>97</v>
      </c>
      <c r="D76" s="14"/>
      <c r="E76" s="30"/>
      <c r="F76" s="28">
        <v>17697</v>
      </c>
      <c r="G76" s="16">
        <v>4.77</v>
      </c>
      <c r="H76" s="14" t="s">
        <v>63</v>
      </c>
      <c r="I76" s="18">
        <f t="shared" si="47"/>
        <v>84414.68999999999</v>
      </c>
      <c r="J76" s="18">
        <f t="shared" si="48"/>
        <v>288698.2398</v>
      </c>
      <c r="K76" s="18">
        <f t="shared" si="49"/>
        <v>317568.06378</v>
      </c>
      <c r="L76" s="18"/>
      <c r="M76" s="14"/>
      <c r="N76" s="28"/>
      <c r="O76" s="14"/>
      <c r="P76" s="28"/>
      <c r="Q76" s="28">
        <f t="shared" si="35"/>
        <v>317568.06378</v>
      </c>
      <c r="R76" s="56"/>
      <c r="S76" s="28">
        <f t="shared" si="50"/>
        <v>0</v>
      </c>
      <c r="T76" s="56"/>
      <c r="U76" s="28">
        <f t="shared" si="55"/>
        <v>0</v>
      </c>
      <c r="V76" s="56"/>
      <c r="W76" s="28">
        <f t="shared" si="51"/>
        <v>0</v>
      </c>
      <c r="X76" s="28">
        <f t="shared" si="45"/>
        <v>317568.06378</v>
      </c>
      <c r="Y76" s="16">
        <v>1</v>
      </c>
      <c r="Z76" s="28">
        <f t="shared" si="52"/>
        <v>317568.06378</v>
      </c>
      <c r="AA76" s="72">
        <v>1</v>
      </c>
      <c r="AB76" s="28">
        <v>461917</v>
      </c>
      <c r="AC76" s="16">
        <v>1</v>
      </c>
      <c r="AD76" s="51">
        <v>288698</v>
      </c>
      <c r="AE76" s="36"/>
      <c r="AF76" s="1"/>
      <c r="AG76" s="1"/>
      <c r="AH76" s="1"/>
    </row>
    <row r="77" spans="1:34" s="2" customFormat="1" ht="22.5">
      <c r="A77" s="30">
        <v>59</v>
      </c>
      <c r="B77" s="29" t="s">
        <v>98</v>
      </c>
      <c r="C77" s="47" t="s">
        <v>79</v>
      </c>
      <c r="D77" s="14"/>
      <c r="E77" s="30"/>
      <c r="F77" s="28">
        <v>17697</v>
      </c>
      <c r="G77" s="16">
        <v>4.77</v>
      </c>
      <c r="H77" s="14" t="s">
        <v>63</v>
      </c>
      <c r="I77" s="18">
        <f t="shared" si="47"/>
        <v>84414.68999999999</v>
      </c>
      <c r="J77" s="18">
        <f t="shared" si="48"/>
        <v>288698.2398</v>
      </c>
      <c r="K77" s="18">
        <f t="shared" si="49"/>
        <v>317568.06378</v>
      </c>
      <c r="L77" s="18"/>
      <c r="M77" s="14"/>
      <c r="N77" s="28"/>
      <c r="O77" s="14"/>
      <c r="P77" s="28"/>
      <c r="Q77" s="28">
        <f t="shared" si="35"/>
        <v>317568.06378</v>
      </c>
      <c r="R77" s="56"/>
      <c r="S77" s="28">
        <f t="shared" si="50"/>
        <v>0</v>
      </c>
      <c r="T77" s="56"/>
      <c r="U77" s="28">
        <f t="shared" si="55"/>
        <v>0</v>
      </c>
      <c r="V77" s="56"/>
      <c r="W77" s="28">
        <f t="shared" si="51"/>
        <v>0</v>
      </c>
      <c r="X77" s="28">
        <f t="shared" si="45"/>
        <v>317568.06378</v>
      </c>
      <c r="Y77" s="16">
        <v>1</v>
      </c>
      <c r="Z77" s="28">
        <f t="shared" si="52"/>
        <v>317568.06378</v>
      </c>
      <c r="AA77" s="72"/>
      <c r="AB77" s="28">
        <f t="shared" si="53"/>
        <v>317568.06378</v>
      </c>
      <c r="AC77" s="16">
        <v>1</v>
      </c>
      <c r="AD77" s="51">
        <v>288698</v>
      </c>
      <c r="AE77" s="36"/>
      <c r="AF77" s="1"/>
      <c r="AG77" s="1"/>
      <c r="AH77" s="1"/>
    </row>
    <row r="78" spans="1:34" s="2" customFormat="1" ht="12.75">
      <c r="A78" s="30">
        <v>60</v>
      </c>
      <c r="B78" s="29" t="s">
        <v>95</v>
      </c>
      <c r="C78" s="14" t="s">
        <v>35</v>
      </c>
      <c r="D78" s="14" t="s">
        <v>64</v>
      </c>
      <c r="E78" s="95"/>
      <c r="F78" s="28">
        <v>17697</v>
      </c>
      <c r="G78" s="16">
        <v>5.99</v>
      </c>
      <c r="H78" s="14" t="s">
        <v>65</v>
      </c>
      <c r="I78" s="18">
        <f t="shared" si="47"/>
        <v>106005.03</v>
      </c>
      <c r="J78" s="18">
        <f t="shared" si="48"/>
        <v>362537.20259999996</v>
      </c>
      <c r="K78" s="18">
        <f t="shared" si="49"/>
        <v>398790.92286</v>
      </c>
      <c r="L78" s="18"/>
      <c r="M78" s="14"/>
      <c r="N78" s="28"/>
      <c r="O78" s="14"/>
      <c r="P78" s="28"/>
      <c r="Q78" s="28">
        <f t="shared" si="35"/>
        <v>398790.92286</v>
      </c>
      <c r="R78" s="56"/>
      <c r="S78" s="28">
        <f t="shared" si="50"/>
        <v>0</v>
      </c>
      <c r="T78" s="56"/>
      <c r="U78" s="28">
        <f t="shared" si="55"/>
        <v>0</v>
      </c>
      <c r="V78" s="56"/>
      <c r="W78" s="28">
        <f t="shared" si="51"/>
        <v>0</v>
      </c>
      <c r="X78" s="28">
        <f t="shared" si="45"/>
        <v>398790.92286</v>
      </c>
      <c r="Y78" s="16">
        <v>1.5</v>
      </c>
      <c r="Z78" s="28">
        <f t="shared" si="52"/>
        <v>598186.38429</v>
      </c>
      <c r="AA78" s="72"/>
      <c r="AB78" s="28">
        <f t="shared" si="53"/>
        <v>598186.38429</v>
      </c>
      <c r="AC78" s="16">
        <v>1</v>
      </c>
      <c r="AD78" s="51">
        <f t="shared" si="54"/>
        <v>362537.20259999996</v>
      </c>
      <c r="AE78" s="36"/>
      <c r="AF78" s="1"/>
      <c r="AG78" s="1"/>
      <c r="AH78" s="1"/>
    </row>
    <row r="79" spans="1:34" s="2" customFormat="1" ht="12.75">
      <c r="A79" s="30"/>
      <c r="B79" s="30" t="s">
        <v>46</v>
      </c>
      <c r="C79" s="30"/>
      <c r="D79" s="30"/>
      <c r="E79" s="30"/>
      <c r="F79" s="30"/>
      <c r="G79" s="24"/>
      <c r="H79" s="30"/>
      <c r="I79" s="18">
        <f t="shared" si="47"/>
        <v>0</v>
      </c>
      <c r="J79" s="18">
        <f t="shared" si="48"/>
        <v>0</v>
      </c>
      <c r="K79" s="18">
        <f>I79*1.1</f>
        <v>0</v>
      </c>
      <c r="L79" s="18"/>
      <c r="M79" s="30"/>
      <c r="N79" s="30"/>
      <c r="O79" s="30"/>
      <c r="P79" s="59">
        <f aca="true" t="shared" si="56" ref="P79:P83">O79*F79</f>
        <v>0</v>
      </c>
      <c r="Q79" s="28">
        <f t="shared" si="35"/>
        <v>0</v>
      </c>
      <c r="R79" s="30"/>
      <c r="S79" s="30"/>
      <c r="T79" s="30"/>
      <c r="U79" s="30"/>
      <c r="V79" s="30"/>
      <c r="W79" s="30"/>
      <c r="X79" s="28">
        <f t="shared" si="45"/>
        <v>0</v>
      </c>
      <c r="Y79" s="74">
        <f aca="true" t="shared" si="57" ref="Y79:AD79">SUM(Y73:Y78)</f>
        <v>6</v>
      </c>
      <c r="Z79" s="74">
        <f t="shared" si="57"/>
        <v>2131434.28971</v>
      </c>
      <c r="AA79" s="74">
        <f t="shared" si="57"/>
        <v>1</v>
      </c>
      <c r="AB79" s="74">
        <f t="shared" si="57"/>
        <v>2350832.9632099997</v>
      </c>
      <c r="AC79" s="74">
        <f t="shared" si="57"/>
        <v>5.5</v>
      </c>
      <c r="AD79" s="74">
        <f t="shared" si="57"/>
        <v>1756398.5799999998</v>
      </c>
      <c r="AE79" s="36"/>
      <c r="AF79" s="1"/>
      <c r="AG79" s="1"/>
      <c r="AH79" s="1"/>
    </row>
    <row r="80" spans="1:34" s="2" customFormat="1" ht="14.25" customHeight="1">
      <c r="A80" s="30"/>
      <c r="B80" s="91" t="s">
        <v>99</v>
      </c>
      <c r="C80" s="96"/>
      <c r="D80" s="96"/>
      <c r="E80" s="30"/>
      <c r="F80" s="96"/>
      <c r="G80" s="97"/>
      <c r="H80" s="96"/>
      <c r="I80" s="18">
        <f t="shared" si="47"/>
        <v>0</v>
      </c>
      <c r="J80" s="18">
        <f t="shared" si="48"/>
        <v>0</v>
      </c>
      <c r="K80" s="18">
        <f>I80*1.1</f>
        <v>0</v>
      </c>
      <c r="L80" s="18"/>
      <c r="M80" s="30"/>
      <c r="N80" s="30"/>
      <c r="O80" s="30"/>
      <c r="P80" s="59">
        <f t="shared" si="56"/>
        <v>0</v>
      </c>
      <c r="Q80" s="28">
        <f t="shared" si="35"/>
        <v>0</v>
      </c>
      <c r="R80" s="30"/>
      <c r="S80" s="30"/>
      <c r="T80" s="30"/>
      <c r="U80" s="30"/>
      <c r="V80" s="30"/>
      <c r="W80" s="30"/>
      <c r="X80" s="28">
        <f t="shared" si="45"/>
        <v>0</v>
      </c>
      <c r="Y80" s="24"/>
      <c r="Z80" s="30"/>
      <c r="AA80" s="75"/>
      <c r="AB80" s="28">
        <f>Z80*AA80</f>
        <v>0</v>
      </c>
      <c r="AC80" s="16"/>
      <c r="AD80" s="115"/>
      <c r="AE80" s="36"/>
      <c r="AF80" s="1"/>
      <c r="AG80" s="1"/>
      <c r="AH80" s="1"/>
    </row>
    <row r="81" spans="1:34" s="2" customFormat="1" ht="14.25" customHeight="1">
      <c r="A81" s="30">
        <v>61</v>
      </c>
      <c r="B81" s="98" t="s">
        <v>100</v>
      </c>
      <c r="C81" s="14" t="s">
        <v>79</v>
      </c>
      <c r="D81" s="14" t="s">
        <v>58</v>
      </c>
      <c r="E81" s="43"/>
      <c r="F81" s="99">
        <v>17697</v>
      </c>
      <c r="G81" s="100">
        <v>5.77</v>
      </c>
      <c r="H81" s="10" t="s">
        <v>101</v>
      </c>
      <c r="I81" s="18">
        <f>17697*G81</f>
        <v>102111.68999999999</v>
      </c>
      <c r="J81" s="18">
        <f t="shared" si="48"/>
        <v>349221.9798</v>
      </c>
      <c r="K81" s="18">
        <f aca="true" t="shared" si="58" ref="K81:K101">J81*1.1</f>
        <v>384144.17778</v>
      </c>
      <c r="L81" s="55"/>
      <c r="M81" s="43"/>
      <c r="N81" s="109"/>
      <c r="O81" s="110"/>
      <c r="P81" s="109">
        <f t="shared" si="56"/>
        <v>0</v>
      </c>
      <c r="Q81" s="28">
        <f t="shared" si="35"/>
        <v>384144.17778</v>
      </c>
      <c r="R81" s="111"/>
      <c r="S81" s="99">
        <f aca="true" t="shared" si="59" ref="S81:S101">F81*R81</f>
        <v>0</v>
      </c>
      <c r="T81" s="10"/>
      <c r="U81" s="99"/>
      <c r="V81" s="111"/>
      <c r="W81" s="99">
        <f aca="true" t="shared" si="60" ref="W81:W89">F81*V81</f>
        <v>0</v>
      </c>
      <c r="X81" s="28">
        <f aca="true" t="shared" si="61" ref="X81:X84">Q81+S81</f>
        <v>384144.17778</v>
      </c>
      <c r="Y81" s="116">
        <v>0.5</v>
      </c>
      <c r="Z81" s="99">
        <f aca="true" t="shared" si="62" ref="Z81:Z101">X81*Y81</f>
        <v>192072.08889</v>
      </c>
      <c r="AA81" s="117"/>
      <c r="AB81" s="28">
        <f>Z81</f>
        <v>192072.08889</v>
      </c>
      <c r="AC81" s="16">
        <v>0.5</v>
      </c>
      <c r="AD81" s="51">
        <f>J81*AC81</f>
        <v>174610.9899</v>
      </c>
      <c r="AE81" s="36"/>
      <c r="AF81" s="1"/>
      <c r="AG81" s="1"/>
      <c r="AH81" s="1"/>
    </row>
    <row r="82" spans="1:34" s="2" customFormat="1" ht="14.25" customHeight="1">
      <c r="A82" s="30">
        <v>62</v>
      </c>
      <c r="B82" s="98" t="s">
        <v>100</v>
      </c>
      <c r="C82" s="14" t="s">
        <v>79</v>
      </c>
      <c r="D82" s="14"/>
      <c r="E82" s="43"/>
      <c r="F82" s="99">
        <v>17697</v>
      </c>
      <c r="G82" s="100">
        <v>5.77</v>
      </c>
      <c r="H82" s="10" t="s">
        <v>101</v>
      </c>
      <c r="I82" s="18">
        <f>17697*G82</f>
        <v>102111.68999999999</v>
      </c>
      <c r="J82" s="18">
        <f t="shared" si="48"/>
        <v>349221.9798</v>
      </c>
      <c r="K82" s="18">
        <f t="shared" si="58"/>
        <v>384144.17778</v>
      </c>
      <c r="L82" s="55"/>
      <c r="M82" s="43"/>
      <c r="N82" s="109"/>
      <c r="O82" s="110"/>
      <c r="P82" s="109">
        <f t="shared" si="56"/>
        <v>0</v>
      </c>
      <c r="Q82" s="28">
        <f t="shared" si="35"/>
        <v>384144.17778</v>
      </c>
      <c r="R82" s="111"/>
      <c r="S82" s="99">
        <f t="shared" si="59"/>
        <v>0</v>
      </c>
      <c r="T82" s="10"/>
      <c r="U82" s="99"/>
      <c r="V82" s="111"/>
      <c r="W82" s="99">
        <f t="shared" si="60"/>
        <v>0</v>
      </c>
      <c r="X82" s="28">
        <f t="shared" si="61"/>
        <v>384144.17778</v>
      </c>
      <c r="Y82" s="116">
        <v>0.5</v>
      </c>
      <c r="Z82" s="99">
        <f t="shared" si="62"/>
        <v>192072.08889</v>
      </c>
      <c r="AA82" s="117"/>
      <c r="AB82" s="28">
        <f>Z82</f>
        <v>192072.08889</v>
      </c>
      <c r="AC82" s="16">
        <v>0.5</v>
      </c>
      <c r="AD82" s="51">
        <f>J82*AC82</f>
        <v>174610.9899</v>
      </c>
      <c r="AE82" s="36"/>
      <c r="AF82" s="1"/>
      <c r="AG82" s="1"/>
      <c r="AH82" s="1"/>
    </row>
    <row r="83" spans="1:34" s="2" customFormat="1" ht="14.25" customHeight="1">
      <c r="A83" s="30">
        <v>63</v>
      </c>
      <c r="B83" s="98" t="s">
        <v>102</v>
      </c>
      <c r="C83" s="14" t="s">
        <v>79</v>
      </c>
      <c r="D83" s="14"/>
      <c r="E83" s="43"/>
      <c r="F83" s="99">
        <v>17697</v>
      </c>
      <c r="G83" s="100">
        <v>4.77</v>
      </c>
      <c r="H83" s="14" t="s">
        <v>65</v>
      </c>
      <c r="I83" s="18">
        <f aca="true" t="shared" si="63" ref="I83:I104">G83*F83</f>
        <v>84414.68999999999</v>
      </c>
      <c r="J83" s="18">
        <f t="shared" si="48"/>
        <v>288698.2398</v>
      </c>
      <c r="K83" s="18">
        <f t="shared" si="58"/>
        <v>317568.06378</v>
      </c>
      <c r="L83" s="55"/>
      <c r="M83" s="43"/>
      <c r="N83" s="109"/>
      <c r="O83" s="110"/>
      <c r="P83" s="109">
        <f t="shared" si="56"/>
        <v>0</v>
      </c>
      <c r="Q83" s="28">
        <f t="shared" si="35"/>
        <v>317568.06378</v>
      </c>
      <c r="R83" s="111"/>
      <c r="S83" s="99">
        <f t="shared" si="59"/>
        <v>0</v>
      </c>
      <c r="T83" s="10">
        <v>20</v>
      </c>
      <c r="U83" s="28">
        <f>17697*20%</f>
        <v>3539.4</v>
      </c>
      <c r="V83" s="111"/>
      <c r="W83" s="99">
        <f t="shared" si="60"/>
        <v>0</v>
      </c>
      <c r="X83" s="28">
        <f>U83+Q83</f>
        <v>321107.46378000005</v>
      </c>
      <c r="Y83" s="116">
        <v>1</v>
      </c>
      <c r="Z83" s="99">
        <f t="shared" si="62"/>
        <v>321107.46378000005</v>
      </c>
      <c r="AA83" s="117"/>
      <c r="AB83" s="28">
        <v>321107</v>
      </c>
      <c r="AC83" s="16">
        <v>1</v>
      </c>
      <c r="AD83" s="51">
        <v>288698</v>
      </c>
      <c r="AE83" s="36"/>
      <c r="AF83" s="1"/>
      <c r="AG83" s="1"/>
      <c r="AH83" s="1"/>
    </row>
    <row r="84" spans="1:34" s="2" customFormat="1" ht="22.5">
      <c r="A84" s="30">
        <v>64</v>
      </c>
      <c r="B84" s="29" t="s">
        <v>103</v>
      </c>
      <c r="C84" s="14" t="s">
        <v>104</v>
      </c>
      <c r="D84" s="14"/>
      <c r="E84" s="30"/>
      <c r="F84" s="28">
        <v>17697</v>
      </c>
      <c r="G84" s="16">
        <v>4.77</v>
      </c>
      <c r="H84" s="14" t="s">
        <v>63</v>
      </c>
      <c r="I84" s="18">
        <f t="shared" si="63"/>
        <v>84414.68999999999</v>
      </c>
      <c r="J84" s="18">
        <f t="shared" si="48"/>
        <v>288698.2398</v>
      </c>
      <c r="K84" s="18">
        <f t="shared" si="58"/>
        <v>317568.06378</v>
      </c>
      <c r="L84" s="18"/>
      <c r="M84" s="30"/>
      <c r="N84" s="59"/>
      <c r="O84" s="30"/>
      <c r="P84" s="59"/>
      <c r="Q84" s="28">
        <f t="shared" si="35"/>
        <v>317568.06378</v>
      </c>
      <c r="R84" s="111">
        <v>1</v>
      </c>
      <c r="S84" s="28">
        <f t="shared" si="59"/>
        <v>17697</v>
      </c>
      <c r="T84" s="56"/>
      <c r="U84" s="28">
        <f aca="true" t="shared" si="64" ref="U84:U89">F84*T84</f>
        <v>0</v>
      </c>
      <c r="V84" s="56"/>
      <c r="W84" s="28">
        <f t="shared" si="60"/>
        <v>0</v>
      </c>
      <c r="X84" s="28">
        <f t="shared" si="61"/>
        <v>335265.06378</v>
      </c>
      <c r="Y84" s="73">
        <v>1</v>
      </c>
      <c r="Z84" s="28">
        <f t="shared" si="62"/>
        <v>335265.06378</v>
      </c>
      <c r="AA84" s="117"/>
      <c r="AB84" s="28">
        <v>335265</v>
      </c>
      <c r="AC84" s="16">
        <v>1</v>
      </c>
      <c r="AD84" s="51">
        <v>288698</v>
      </c>
      <c r="AE84" s="36"/>
      <c r="AF84" s="1"/>
      <c r="AG84" s="1"/>
      <c r="AH84" s="1"/>
    </row>
    <row r="85" spans="1:34" s="2" customFormat="1" ht="22.5">
      <c r="A85" s="43">
        <v>65</v>
      </c>
      <c r="B85" s="29" t="s">
        <v>103</v>
      </c>
      <c r="C85" s="45" t="s">
        <v>105</v>
      </c>
      <c r="D85" s="14"/>
      <c r="E85" s="30"/>
      <c r="F85" s="28">
        <v>17697</v>
      </c>
      <c r="G85" s="16">
        <v>4.51</v>
      </c>
      <c r="H85" s="14" t="s">
        <v>63</v>
      </c>
      <c r="I85" s="18">
        <f t="shared" si="63"/>
        <v>79813.47</v>
      </c>
      <c r="J85" s="18">
        <f t="shared" si="48"/>
        <v>272962.0674</v>
      </c>
      <c r="K85" s="18">
        <f t="shared" si="58"/>
        <v>300258.27414000005</v>
      </c>
      <c r="L85" s="18"/>
      <c r="M85" s="30"/>
      <c r="N85" s="59"/>
      <c r="O85" s="30"/>
      <c r="P85" s="59"/>
      <c r="Q85" s="28">
        <f t="shared" si="35"/>
        <v>300258.27414000005</v>
      </c>
      <c r="R85" s="111">
        <v>1</v>
      </c>
      <c r="S85" s="28">
        <f t="shared" si="59"/>
        <v>17697</v>
      </c>
      <c r="T85" s="56"/>
      <c r="U85" s="28">
        <f t="shared" si="64"/>
        <v>0</v>
      </c>
      <c r="V85" s="56"/>
      <c r="W85" s="28">
        <f t="shared" si="60"/>
        <v>0</v>
      </c>
      <c r="X85" s="28">
        <v>222174</v>
      </c>
      <c r="Y85" s="73">
        <v>1</v>
      </c>
      <c r="Z85" s="28">
        <f t="shared" si="62"/>
        <v>222174</v>
      </c>
      <c r="AA85" s="72"/>
      <c r="AB85" s="28">
        <f>Z85*AA85</f>
        <v>0</v>
      </c>
      <c r="AC85" s="16">
        <v>1</v>
      </c>
      <c r="AD85" s="51">
        <v>272962</v>
      </c>
      <c r="AE85" s="36"/>
      <c r="AF85" s="1"/>
      <c r="AG85" s="1"/>
      <c r="AH85" s="1"/>
    </row>
    <row r="86" spans="1:34" s="2" customFormat="1" ht="22.5">
      <c r="A86" s="30">
        <v>66</v>
      </c>
      <c r="B86" s="29" t="s">
        <v>106</v>
      </c>
      <c r="C86" s="14" t="s">
        <v>35</v>
      </c>
      <c r="D86" s="14" t="s">
        <v>36</v>
      </c>
      <c r="E86" s="30"/>
      <c r="F86" s="28">
        <v>17697</v>
      </c>
      <c r="G86" s="16">
        <v>5.99</v>
      </c>
      <c r="H86" s="14" t="s">
        <v>65</v>
      </c>
      <c r="I86" s="18">
        <f t="shared" si="63"/>
        <v>106005.03</v>
      </c>
      <c r="J86" s="18">
        <f t="shared" si="48"/>
        <v>362537.20259999996</v>
      </c>
      <c r="K86" s="18">
        <f t="shared" si="58"/>
        <v>398790.92286</v>
      </c>
      <c r="L86" s="18"/>
      <c r="M86" s="30"/>
      <c r="N86" s="59"/>
      <c r="O86" s="30"/>
      <c r="P86" s="59"/>
      <c r="Q86" s="28">
        <f t="shared" si="35"/>
        <v>398790.92286</v>
      </c>
      <c r="R86" s="111">
        <v>1</v>
      </c>
      <c r="S86" s="28">
        <f t="shared" si="59"/>
        <v>17697</v>
      </c>
      <c r="T86" s="56"/>
      <c r="U86" s="28" t="s">
        <v>107</v>
      </c>
      <c r="V86" s="56"/>
      <c r="W86" s="28">
        <f t="shared" si="60"/>
        <v>0</v>
      </c>
      <c r="X86" s="28">
        <f>Q86+S86</f>
        <v>416487.92286</v>
      </c>
      <c r="Y86" s="73">
        <v>1.5</v>
      </c>
      <c r="Z86" s="28">
        <f t="shared" si="62"/>
        <v>624731.88429</v>
      </c>
      <c r="AA86" s="72"/>
      <c r="AB86" s="28">
        <f>Z86*AA86</f>
        <v>0</v>
      </c>
      <c r="AC86" s="16">
        <v>1</v>
      </c>
      <c r="AD86" s="51">
        <f>J86</f>
        <v>362537.20259999996</v>
      </c>
      <c r="AE86" s="36"/>
      <c r="AF86" s="1"/>
      <c r="AG86" s="1"/>
      <c r="AH86" s="1"/>
    </row>
    <row r="87" spans="1:34" s="2" customFormat="1" ht="14.25" customHeight="1">
      <c r="A87" s="30">
        <v>67</v>
      </c>
      <c r="B87" s="29" t="s">
        <v>108</v>
      </c>
      <c r="C87" s="14" t="s">
        <v>35</v>
      </c>
      <c r="D87" s="14" t="s">
        <v>36</v>
      </c>
      <c r="E87" s="30"/>
      <c r="F87" s="28">
        <v>17697</v>
      </c>
      <c r="G87" s="16">
        <v>5.99</v>
      </c>
      <c r="H87" s="14" t="s">
        <v>65</v>
      </c>
      <c r="I87" s="18">
        <f t="shared" si="63"/>
        <v>106005.03</v>
      </c>
      <c r="J87" s="18">
        <f t="shared" si="48"/>
        <v>362537.20259999996</v>
      </c>
      <c r="K87" s="18">
        <f t="shared" si="58"/>
        <v>398790.92286</v>
      </c>
      <c r="L87" s="18"/>
      <c r="M87" s="30"/>
      <c r="N87" s="59"/>
      <c r="O87" s="30"/>
      <c r="P87" s="59"/>
      <c r="Q87" s="28">
        <f t="shared" si="35"/>
        <v>398790.92286</v>
      </c>
      <c r="R87" s="56">
        <v>1</v>
      </c>
      <c r="S87" s="28">
        <f t="shared" si="59"/>
        <v>17697</v>
      </c>
      <c r="T87" s="56"/>
      <c r="U87" s="28">
        <f t="shared" si="64"/>
        <v>0</v>
      </c>
      <c r="V87" s="56"/>
      <c r="W87" s="28">
        <f t="shared" si="60"/>
        <v>0</v>
      </c>
      <c r="X87" s="28">
        <f aca="true" t="shared" si="65" ref="X87:X90">Q87+S87+W87+U87</f>
        <v>416487.92286</v>
      </c>
      <c r="Y87" s="73">
        <v>1</v>
      </c>
      <c r="Z87" s="28">
        <f t="shared" si="62"/>
        <v>416487.92286</v>
      </c>
      <c r="AA87" s="72"/>
      <c r="AB87" s="28">
        <f aca="true" t="shared" si="66" ref="AB87:AB90">Z87</f>
        <v>416487.92286</v>
      </c>
      <c r="AC87" s="16">
        <v>1</v>
      </c>
      <c r="AD87" s="51">
        <f>J87*AC87</f>
        <v>362537.20259999996</v>
      </c>
      <c r="AE87" s="36"/>
      <c r="AF87" s="1"/>
      <c r="AG87" s="1"/>
      <c r="AH87" s="1"/>
    </row>
    <row r="88" spans="1:34" s="2" customFormat="1" ht="14.25" customHeight="1">
      <c r="A88" s="30">
        <v>68</v>
      </c>
      <c r="B88" s="29" t="s">
        <v>108</v>
      </c>
      <c r="C88" s="14" t="s">
        <v>74</v>
      </c>
      <c r="D88" s="14"/>
      <c r="E88" s="30"/>
      <c r="F88" s="28">
        <v>17697</v>
      </c>
      <c r="G88" s="16">
        <v>4.3</v>
      </c>
      <c r="H88" s="14" t="s">
        <v>63</v>
      </c>
      <c r="I88" s="18">
        <f t="shared" si="63"/>
        <v>76097.09999999999</v>
      </c>
      <c r="J88" s="18">
        <f t="shared" si="48"/>
        <v>260252.08199999997</v>
      </c>
      <c r="K88" s="18">
        <f t="shared" si="58"/>
        <v>286277.2902</v>
      </c>
      <c r="L88" s="18"/>
      <c r="M88" s="30"/>
      <c r="N88" s="59"/>
      <c r="O88" s="30"/>
      <c r="P88" s="59"/>
      <c r="Q88" s="28">
        <f t="shared" si="35"/>
        <v>286277.2902</v>
      </c>
      <c r="R88" s="56">
        <v>1</v>
      </c>
      <c r="S88" s="28">
        <f t="shared" si="59"/>
        <v>17697</v>
      </c>
      <c r="T88" s="56"/>
      <c r="U88" s="28">
        <f t="shared" si="64"/>
        <v>0</v>
      </c>
      <c r="V88" s="56"/>
      <c r="W88" s="28">
        <f t="shared" si="60"/>
        <v>0</v>
      </c>
      <c r="X88" s="28">
        <f t="shared" si="65"/>
        <v>303974.2902</v>
      </c>
      <c r="Y88" s="73">
        <v>0.5</v>
      </c>
      <c r="Z88" s="28">
        <f t="shared" si="62"/>
        <v>151987.1451</v>
      </c>
      <c r="AA88" s="72"/>
      <c r="AB88" s="28">
        <f t="shared" si="66"/>
        <v>151987.1451</v>
      </c>
      <c r="AC88" s="16">
        <v>0.5</v>
      </c>
      <c r="AD88" s="51">
        <v>130126</v>
      </c>
      <c r="AE88" s="36"/>
      <c r="AF88" s="1"/>
      <c r="AG88" s="1"/>
      <c r="AH88" s="1"/>
    </row>
    <row r="89" spans="1:34" s="2" customFormat="1" ht="14.25" customHeight="1">
      <c r="A89" s="30">
        <v>69</v>
      </c>
      <c r="B89" s="29" t="s">
        <v>109</v>
      </c>
      <c r="C89" s="101" t="s">
        <v>110</v>
      </c>
      <c r="D89" s="14"/>
      <c r="E89" s="30"/>
      <c r="F89" s="28">
        <v>17697</v>
      </c>
      <c r="G89" s="16">
        <v>4.77</v>
      </c>
      <c r="H89" s="14" t="s">
        <v>63</v>
      </c>
      <c r="I89" s="18">
        <f t="shared" si="63"/>
        <v>84414.68999999999</v>
      </c>
      <c r="J89" s="18">
        <f t="shared" si="48"/>
        <v>288698.2398</v>
      </c>
      <c r="K89" s="18">
        <f t="shared" si="58"/>
        <v>317568.06378</v>
      </c>
      <c r="L89" s="18"/>
      <c r="M89" s="30"/>
      <c r="N89" s="59"/>
      <c r="O89" s="30"/>
      <c r="P89" s="59"/>
      <c r="Q89" s="28">
        <f t="shared" si="35"/>
        <v>317568.06378</v>
      </c>
      <c r="R89" s="56"/>
      <c r="S89" s="28">
        <f t="shared" si="59"/>
        <v>0</v>
      </c>
      <c r="T89" s="56"/>
      <c r="U89" s="28">
        <f t="shared" si="64"/>
        <v>0</v>
      </c>
      <c r="V89" s="56"/>
      <c r="W89" s="28">
        <f t="shared" si="60"/>
        <v>0</v>
      </c>
      <c r="X89" s="28">
        <f t="shared" si="65"/>
        <v>317568.06378</v>
      </c>
      <c r="Y89" s="73">
        <v>1</v>
      </c>
      <c r="Z89" s="28">
        <f t="shared" si="62"/>
        <v>317568.06378</v>
      </c>
      <c r="AA89" s="72"/>
      <c r="AB89" s="28">
        <f t="shared" si="66"/>
        <v>317568.06378</v>
      </c>
      <c r="AC89" s="16">
        <v>0.5</v>
      </c>
      <c r="AD89" s="51">
        <f>J89*AC89</f>
        <v>144349.1199</v>
      </c>
      <c r="AE89" s="36"/>
      <c r="AF89" s="1"/>
      <c r="AG89" s="1"/>
      <c r="AH89" s="1"/>
    </row>
    <row r="90" spans="1:34" s="2" customFormat="1" ht="33.75">
      <c r="A90" s="30">
        <v>70</v>
      </c>
      <c r="B90" s="29" t="s">
        <v>111</v>
      </c>
      <c r="C90" s="47" t="s">
        <v>112</v>
      </c>
      <c r="D90" s="14" t="s">
        <v>73</v>
      </c>
      <c r="E90" s="30"/>
      <c r="F90" s="28">
        <v>17697</v>
      </c>
      <c r="G90" s="16">
        <v>5.11</v>
      </c>
      <c r="H90" s="14" t="s">
        <v>70</v>
      </c>
      <c r="I90" s="18">
        <f t="shared" si="63"/>
        <v>90431.67000000001</v>
      </c>
      <c r="J90" s="18">
        <f t="shared" si="48"/>
        <v>309276.31140000006</v>
      </c>
      <c r="K90" s="18">
        <f t="shared" si="58"/>
        <v>340203.9425400001</v>
      </c>
      <c r="L90" s="18"/>
      <c r="M90" s="14"/>
      <c r="N90" s="28"/>
      <c r="O90" s="14"/>
      <c r="P90" s="28"/>
      <c r="Q90" s="28">
        <f t="shared" si="35"/>
        <v>340203.9425400001</v>
      </c>
      <c r="R90" s="56"/>
      <c r="S90" s="28">
        <f t="shared" si="59"/>
        <v>0</v>
      </c>
      <c r="T90" s="56"/>
      <c r="U90" s="28"/>
      <c r="V90" s="56"/>
      <c r="W90" s="28">
        <v>0</v>
      </c>
      <c r="X90" s="28">
        <f t="shared" si="65"/>
        <v>340203.9425400001</v>
      </c>
      <c r="Y90" s="16">
        <v>1.5</v>
      </c>
      <c r="Z90" s="28">
        <f t="shared" si="62"/>
        <v>510305.9138100001</v>
      </c>
      <c r="AA90" s="72"/>
      <c r="AB90" s="28">
        <f t="shared" si="66"/>
        <v>510305.9138100001</v>
      </c>
      <c r="AC90" s="16">
        <v>1</v>
      </c>
      <c r="AD90" s="51">
        <v>309276</v>
      </c>
      <c r="AE90" s="36"/>
      <c r="AF90" s="1"/>
      <c r="AG90" s="1"/>
      <c r="AH90" s="1"/>
    </row>
    <row r="91" spans="1:34" s="2" customFormat="1" ht="33.75">
      <c r="A91" s="30">
        <v>71</v>
      </c>
      <c r="B91" s="29" t="s">
        <v>111</v>
      </c>
      <c r="C91" s="14" t="s">
        <v>79</v>
      </c>
      <c r="D91" s="14" t="s">
        <v>58</v>
      </c>
      <c r="E91" s="43"/>
      <c r="F91" s="99">
        <v>17697</v>
      </c>
      <c r="G91" s="100">
        <v>5.99</v>
      </c>
      <c r="H91" s="14" t="s">
        <v>65</v>
      </c>
      <c r="I91" s="18">
        <f t="shared" si="63"/>
        <v>106005.03</v>
      </c>
      <c r="J91" s="18">
        <f t="shared" si="48"/>
        <v>362537.20259999996</v>
      </c>
      <c r="K91" s="18">
        <f t="shared" si="58"/>
        <v>398790.92286</v>
      </c>
      <c r="L91" s="55"/>
      <c r="M91" s="43"/>
      <c r="N91" s="109"/>
      <c r="O91" s="110"/>
      <c r="P91" s="109">
        <f>O91*F91</f>
        <v>0</v>
      </c>
      <c r="Q91" s="28">
        <f t="shared" si="35"/>
        <v>398790.92286</v>
      </c>
      <c r="R91" s="111"/>
      <c r="S91" s="99">
        <f t="shared" si="59"/>
        <v>0</v>
      </c>
      <c r="T91" s="10"/>
      <c r="U91" s="99"/>
      <c r="V91" s="111"/>
      <c r="W91" s="99">
        <f aca="true" t="shared" si="67" ref="W91:W96">F91*V91</f>
        <v>0</v>
      </c>
      <c r="X91" s="28">
        <f>Q91+S91</f>
        <v>398790.92286</v>
      </c>
      <c r="Y91" s="116">
        <v>1</v>
      </c>
      <c r="Z91" s="99">
        <f t="shared" si="62"/>
        <v>398790.92286</v>
      </c>
      <c r="AA91" s="117"/>
      <c r="AB91" s="28">
        <v>398791</v>
      </c>
      <c r="AC91" s="16">
        <v>1</v>
      </c>
      <c r="AD91" s="51">
        <v>362537</v>
      </c>
      <c r="AE91" s="36"/>
      <c r="AF91" s="1"/>
      <c r="AG91" s="1"/>
      <c r="AH91" s="1"/>
    </row>
    <row r="92" spans="1:34" s="2" customFormat="1" ht="33.75">
      <c r="A92" s="30">
        <v>72</v>
      </c>
      <c r="B92" s="29" t="s">
        <v>113</v>
      </c>
      <c r="C92" s="45" t="s">
        <v>66</v>
      </c>
      <c r="D92" s="14" t="s">
        <v>56</v>
      </c>
      <c r="E92" s="30"/>
      <c r="F92" s="28">
        <v>17697</v>
      </c>
      <c r="G92" s="16">
        <v>4.96</v>
      </c>
      <c r="H92" s="14" t="s">
        <v>63</v>
      </c>
      <c r="I92" s="18">
        <f t="shared" si="63"/>
        <v>87777.12</v>
      </c>
      <c r="J92" s="18">
        <f t="shared" si="48"/>
        <v>300197.75039999996</v>
      </c>
      <c r="K92" s="18">
        <f t="shared" si="58"/>
        <v>330217.52544</v>
      </c>
      <c r="L92" s="18"/>
      <c r="M92" s="30"/>
      <c r="N92" s="59"/>
      <c r="O92" s="30"/>
      <c r="P92" s="59"/>
      <c r="Q92" s="28">
        <f t="shared" si="35"/>
        <v>330217.52544</v>
      </c>
      <c r="R92" s="56">
        <v>0.6</v>
      </c>
      <c r="S92" s="28">
        <f t="shared" si="59"/>
        <v>10618.199999999999</v>
      </c>
      <c r="T92" s="56"/>
      <c r="U92" s="28">
        <f aca="true" t="shared" si="68" ref="U92:U96">F92*T92</f>
        <v>0</v>
      </c>
      <c r="V92" s="56"/>
      <c r="W92" s="28">
        <f t="shared" si="67"/>
        <v>0</v>
      </c>
      <c r="X92" s="28">
        <f>Q92+S92</f>
        <v>340835.72544</v>
      </c>
      <c r="Y92" s="73">
        <v>0.5</v>
      </c>
      <c r="Z92" s="28">
        <f t="shared" si="62"/>
        <v>170417.86272</v>
      </c>
      <c r="AA92" s="72"/>
      <c r="AB92" s="28">
        <f aca="true" t="shared" si="69" ref="AB92:AB95">Z92</f>
        <v>170417.86272</v>
      </c>
      <c r="AC92" s="16">
        <v>0.5</v>
      </c>
      <c r="AD92" s="51">
        <v>150099</v>
      </c>
      <c r="AE92" s="36"/>
      <c r="AF92" s="1"/>
      <c r="AG92" s="1"/>
      <c r="AH92" s="1"/>
    </row>
    <row r="93" spans="1:34" s="2" customFormat="1" ht="33.75">
      <c r="A93" s="43">
        <v>73</v>
      </c>
      <c r="B93" s="29" t="s">
        <v>114</v>
      </c>
      <c r="C93" s="45" t="s">
        <v>55</v>
      </c>
      <c r="D93" s="14"/>
      <c r="E93" s="30"/>
      <c r="F93" s="28">
        <v>17697</v>
      </c>
      <c r="G93" s="16">
        <v>4.35</v>
      </c>
      <c r="H93" s="14" t="s">
        <v>63</v>
      </c>
      <c r="I93" s="18">
        <f t="shared" si="63"/>
        <v>76981.95</v>
      </c>
      <c r="J93" s="18">
        <f t="shared" si="48"/>
        <v>263278.269</v>
      </c>
      <c r="K93" s="18">
        <f t="shared" si="58"/>
        <v>289606.0959</v>
      </c>
      <c r="L93" s="18"/>
      <c r="M93" s="30"/>
      <c r="N93" s="59"/>
      <c r="O93" s="30"/>
      <c r="P93" s="59"/>
      <c r="Q93" s="28">
        <f t="shared" si="35"/>
        <v>289606.0959</v>
      </c>
      <c r="R93" s="56">
        <v>0.6</v>
      </c>
      <c r="S93" s="28">
        <f t="shared" si="59"/>
        <v>10618.199999999999</v>
      </c>
      <c r="T93" s="56"/>
      <c r="U93" s="28">
        <f t="shared" si="68"/>
        <v>0</v>
      </c>
      <c r="V93" s="56"/>
      <c r="W93" s="28">
        <f t="shared" si="67"/>
        <v>0</v>
      </c>
      <c r="X93" s="28">
        <f aca="true" t="shared" si="70" ref="X93:X99">Q93+S93+W93+U93</f>
        <v>300224.2959</v>
      </c>
      <c r="Y93" s="73">
        <v>0.25</v>
      </c>
      <c r="Z93" s="28">
        <f t="shared" si="62"/>
        <v>75056.073975</v>
      </c>
      <c r="AA93" s="72"/>
      <c r="AB93" s="28">
        <f t="shared" si="69"/>
        <v>75056.073975</v>
      </c>
      <c r="AC93" s="16">
        <v>0.25</v>
      </c>
      <c r="AD93" s="51">
        <v>65570</v>
      </c>
      <c r="AE93" s="36"/>
      <c r="AF93" s="1"/>
      <c r="AG93" s="1"/>
      <c r="AH93" s="1"/>
    </row>
    <row r="94" spans="1:34" s="2" customFormat="1" ht="33.75">
      <c r="A94" s="30">
        <v>74</v>
      </c>
      <c r="B94" s="29" t="s">
        <v>113</v>
      </c>
      <c r="C94" s="45" t="s">
        <v>115</v>
      </c>
      <c r="D94" s="14" t="s">
        <v>56</v>
      </c>
      <c r="E94" s="30"/>
      <c r="F94" s="28">
        <v>17697</v>
      </c>
      <c r="G94" s="16">
        <v>5.29</v>
      </c>
      <c r="H94" s="14" t="s">
        <v>70</v>
      </c>
      <c r="I94" s="18">
        <f t="shared" si="63"/>
        <v>93617.13</v>
      </c>
      <c r="J94" s="18">
        <f t="shared" si="48"/>
        <v>320170.5846</v>
      </c>
      <c r="K94" s="18">
        <f t="shared" si="58"/>
        <v>352187.64306000003</v>
      </c>
      <c r="L94" s="18"/>
      <c r="M94" s="30"/>
      <c r="N94" s="59"/>
      <c r="O94" s="30"/>
      <c r="P94" s="59"/>
      <c r="Q94" s="28">
        <f t="shared" si="35"/>
        <v>352187.64306000003</v>
      </c>
      <c r="R94" s="56">
        <v>0.6</v>
      </c>
      <c r="S94" s="28">
        <f t="shared" si="59"/>
        <v>10618.199999999999</v>
      </c>
      <c r="T94" s="56"/>
      <c r="U94" s="28">
        <f t="shared" si="68"/>
        <v>0</v>
      </c>
      <c r="V94" s="56"/>
      <c r="W94" s="28">
        <f t="shared" si="67"/>
        <v>0</v>
      </c>
      <c r="X94" s="28">
        <f t="shared" si="70"/>
        <v>362805.84306000004</v>
      </c>
      <c r="Y94" s="73">
        <v>0.5</v>
      </c>
      <c r="Z94" s="28">
        <f t="shared" si="62"/>
        <v>181402.92153000002</v>
      </c>
      <c r="AA94" s="72"/>
      <c r="AB94" s="28">
        <f t="shared" si="69"/>
        <v>181402.92153000002</v>
      </c>
      <c r="AC94" s="16">
        <v>0.5</v>
      </c>
      <c r="AD94" s="51">
        <f aca="true" t="shared" si="71" ref="AD94:AD99">J94*AC94</f>
        <v>160085.2923</v>
      </c>
      <c r="AE94" s="36"/>
      <c r="AF94" s="1"/>
      <c r="AG94" s="1"/>
      <c r="AH94" s="1"/>
    </row>
    <row r="95" spans="1:34" s="2" customFormat="1" ht="33.75">
      <c r="A95" s="30">
        <v>75</v>
      </c>
      <c r="B95" s="29" t="s">
        <v>113</v>
      </c>
      <c r="C95" s="14" t="s">
        <v>35</v>
      </c>
      <c r="D95" s="14" t="s">
        <v>36</v>
      </c>
      <c r="E95" s="30"/>
      <c r="F95" s="28">
        <v>17697</v>
      </c>
      <c r="G95" s="16">
        <v>5.99</v>
      </c>
      <c r="H95" s="14" t="s">
        <v>65</v>
      </c>
      <c r="I95" s="18">
        <f t="shared" si="63"/>
        <v>106005.03</v>
      </c>
      <c r="J95" s="18">
        <f t="shared" si="48"/>
        <v>362537.20259999996</v>
      </c>
      <c r="K95" s="18">
        <f t="shared" si="58"/>
        <v>398790.92286</v>
      </c>
      <c r="L95" s="18"/>
      <c r="M95" s="30"/>
      <c r="N95" s="59"/>
      <c r="O95" s="30"/>
      <c r="P95" s="59"/>
      <c r="Q95" s="28">
        <f t="shared" si="35"/>
        <v>398790.92286</v>
      </c>
      <c r="R95" s="56">
        <v>0.6</v>
      </c>
      <c r="S95" s="28">
        <f t="shared" si="59"/>
        <v>10618.199999999999</v>
      </c>
      <c r="T95" s="56"/>
      <c r="U95" s="28">
        <f t="shared" si="68"/>
        <v>0</v>
      </c>
      <c r="V95" s="56"/>
      <c r="W95" s="28">
        <f t="shared" si="67"/>
        <v>0</v>
      </c>
      <c r="X95" s="28">
        <f t="shared" si="70"/>
        <v>409409.12286</v>
      </c>
      <c r="Y95" s="73">
        <v>0.75</v>
      </c>
      <c r="Z95" s="28">
        <f t="shared" si="62"/>
        <v>307056.842145</v>
      </c>
      <c r="AA95" s="72"/>
      <c r="AB95" s="28">
        <f t="shared" si="69"/>
        <v>307056.842145</v>
      </c>
      <c r="AC95" s="16">
        <v>0.75</v>
      </c>
      <c r="AD95" s="51">
        <f>J95*Y95</f>
        <v>271902.90194999997</v>
      </c>
      <c r="AE95" s="36"/>
      <c r="AF95" s="1"/>
      <c r="AG95" s="1"/>
      <c r="AH95" s="1"/>
    </row>
    <row r="96" spans="1:34" s="2" customFormat="1" ht="33.75">
      <c r="A96" s="43">
        <v>76</v>
      </c>
      <c r="B96" s="29" t="s">
        <v>113</v>
      </c>
      <c r="C96" s="14" t="s">
        <v>110</v>
      </c>
      <c r="D96" s="14"/>
      <c r="E96" s="30"/>
      <c r="F96" s="28">
        <v>17697</v>
      </c>
      <c r="G96" s="16">
        <v>4.77</v>
      </c>
      <c r="H96" s="14" t="s">
        <v>63</v>
      </c>
      <c r="I96" s="18">
        <f t="shared" si="63"/>
        <v>84414.68999999999</v>
      </c>
      <c r="J96" s="18">
        <f t="shared" si="48"/>
        <v>288698.2398</v>
      </c>
      <c r="K96" s="18">
        <f t="shared" si="58"/>
        <v>317568.06378</v>
      </c>
      <c r="L96" s="18"/>
      <c r="M96" s="30"/>
      <c r="N96" s="59"/>
      <c r="O96" s="30"/>
      <c r="P96" s="59"/>
      <c r="Q96" s="28">
        <f t="shared" si="35"/>
        <v>317568.06378</v>
      </c>
      <c r="R96" s="56">
        <v>0.6</v>
      </c>
      <c r="S96" s="28">
        <f t="shared" si="59"/>
        <v>10618.199999999999</v>
      </c>
      <c r="T96" s="56"/>
      <c r="U96" s="28">
        <f t="shared" si="68"/>
        <v>0</v>
      </c>
      <c r="V96" s="56"/>
      <c r="W96" s="28">
        <f t="shared" si="67"/>
        <v>0</v>
      </c>
      <c r="X96" s="28">
        <f t="shared" si="70"/>
        <v>328186.26378000004</v>
      </c>
      <c r="Y96" s="73">
        <v>0.5</v>
      </c>
      <c r="Z96" s="28">
        <f t="shared" si="62"/>
        <v>164093.13189000002</v>
      </c>
      <c r="AA96" s="72"/>
      <c r="AB96" s="28">
        <v>164093</v>
      </c>
      <c r="AC96" s="16">
        <v>0.5</v>
      </c>
      <c r="AD96" s="51">
        <v>144349</v>
      </c>
      <c r="AE96" s="36"/>
      <c r="AF96" s="1"/>
      <c r="AG96" s="1"/>
      <c r="AH96" s="1"/>
    </row>
    <row r="97" spans="1:34" s="2" customFormat="1" ht="33.75">
      <c r="A97" s="43">
        <v>77</v>
      </c>
      <c r="B97" s="29" t="s">
        <v>113</v>
      </c>
      <c r="C97" s="45" t="s">
        <v>79</v>
      </c>
      <c r="D97" s="14" t="s">
        <v>73</v>
      </c>
      <c r="E97" s="30"/>
      <c r="F97" s="28">
        <v>17697</v>
      </c>
      <c r="G97" s="16">
        <v>5.46</v>
      </c>
      <c r="H97" s="14" t="s">
        <v>70</v>
      </c>
      <c r="I97" s="18">
        <f t="shared" si="63"/>
        <v>96625.62</v>
      </c>
      <c r="J97" s="18">
        <f t="shared" si="48"/>
        <v>330459.62039999996</v>
      </c>
      <c r="K97" s="18">
        <f t="shared" si="58"/>
        <v>363505.58243999997</v>
      </c>
      <c r="L97" s="18"/>
      <c r="M97" s="30"/>
      <c r="N97" s="59"/>
      <c r="O97" s="30"/>
      <c r="P97" s="59"/>
      <c r="Q97" s="28">
        <f t="shared" si="35"/>
        <v>363505.58243999997</v>
      </c>
      <c r="R97" s="56">
        <v>0.6</v>
      </c>
      <c r="S97" s="28">
        <f t="shared" si="59"/>
        <v>10618.199999999999</v>
      </c>
      <c r="T97" s="56"/>
      <c r="U97" s="28"/>
      <c r="V97" s="56"/>
      <c r="W97" s="28"/>
      <c r="X97" s="28">
        <f t="shared" si="70"/>
        <v>374123.78244</v>
      </c>
      <c r="Y97" s="73">
        <v>0.75</v>
      </c>
      <c r="Z97" s="28">
        <f t="shared" si="62"/>
        <v>280592.83683</v>
      </c>
      <c r="AA97" s="72"/>
      <c r="AB97" s="28">
        <f aca="true" t="shared" si="72" ref="AB97:AB101">Z97</f>
        <v>280592.83683</v>
      </c>
      <c r="AC97" s="16">
        <v>0.75</v>
      </c>
      <c r="AD97" s="51">
        <f t="shared" si="71"/>
        <v>247844.71529999998</v>
      </c>
      <c r="AE97" s="36"/>
      <c r="AF97" s="1"/>
      <c r="AG97" s="1"/>
      <c r="AH97" s="1"/>
    </row>
    <row r="98" spans="1:34" s="2" customFormat="1" ht="13.5" customHeight="1">
      <c r="A98" s="43">
        <v>78</v>
      </c>
      <c r="B98" s="29" t="s">
        <v>113</v>
      </c>
      <c r="C98" s="101" t="s">
        <v>71</v>
      </c>
      <c r="D98" s="18"/>
      <c r="E98" s="29"/>
      <c r="F98" s="10">
        <v>17697</v>
      </c>
      <c r="G98" s="100">
        <v>4.26</v>
      </c>
      <c r="H98" s="10" t="s">
        <v>63</v>
      </c>
      <c r="I98" s="18">
        <f t="shared" si="63"/>
        <v>75389.22</v>
      </c>
      <c r="J98" s="18">
        <f t="shared" si="48"/>
        <v>257831.1324</v>
      </c>
      <c r="K98" s="18">
        <f t="shared" si="58"/>
        <v>283614.24564000004</v>
      </c>
      <c r="L98" s="18"/>
      <c r="M98" s="10"/>
      <c r="N98" s="10"/>
      <c r="O98" s="10"/>
      <c r="P98" s="10"/>
      <c r="Q98" s="28">
        <f t="shared" si="35"/>
        <v>283614.24564000004</v>
      </c>
      <c r="R98" s="111">
        <v>0.6</v>
      </c>
      <c r="S98" s="99">
        <f t="shared" si="59"/>
        <v>10618.199999999999</v>
      </c>
      <c r="T98" s="111"/>
      <c r="U98" s="99"/>
      <c r="V98" s="111"/>
      <c r="W98" s="99"/>
      <c r="X98" s="28">
        <f t="shared" si="70"/>
        <v>294232.44564000005</v>
      </c>
      <c r="Y98" s="73">
        <v>0.25</v>
      </c>
      <c r="Z98" s="28">
        <f t="shared" si="62"/>
        <v>73558.11141000001</v>
      </c>
      <c r="AA98" s="72"/>
      <c r="AB98" s="28">
        <f t="shared" si="72"/>
        <v>73558.11141000001</v>
      </c>
      <c r="AC98" s="16">
        <v>0.25</v>
      </c>
      <c r="AD98" s="51">
        <f t="shared" si="71"/>
        <v>64457.7831</v>
      </c>
      <c r="AE98" s="36"/>
      <c r="AF98" s="1"/>
      <c r="AG98" s="1"/>
      <c r="AH98" s="1"/>
    </row>
    <row r="99" spans="1:34" s="2" customFormat="1" ht="16.5" customHeight="1">
      <c r="A99" s="30">
        <v>79</v>
      </c>
      <c r="B99" s="29" t="s">
        <v>113</v>
      </c>
      <c r="C99" s="45" t="s">
        <v>115</v>
      </c>
      <c r="D99" s="14"/>
      <c r="E99" s="30"/>
      <c r="F99" s="10">
        <v>17697</v>
      </c>
      <c r="G99" s="100">
        <v>4.61</v>
      </c>
      <c r="H99" s="10" t="s">
        <v>63</v>
      </c>
      <c r="I99" s="18">
        <f t="shared" si="63"/>
        <v>81583.17000000001</v>
      </c>
      <c r="J99" s="18">
        <f t="shared" si="48"/>
        <v>279014.4414</v>
      </c>
      <c r="K99" s="18">
        <f t="shared" si="58"/>
        <v>306915.88554000005</v>
      </c>
      <c r="L99" s="18"/>
      <c r="M99" s="10"/>
      <c r="N99" s="10"/>
      <c r="O99" s="10"/>
      <c r="P99" s="10"/>
      <c r="Q99" s="28">
        <f t="shared" si="35"/>
        <v>306915.88554000005</v>
      </c>
      <c r="R99" s="111">
        <v>0.6</v>
      </c>
      <c r="S99" s="99">
        <f t="shared" si="59"/>
        <v>10618.199999999999</v>
      </c>
      <c r="T99" s="111"/>
      <c r="U99" s="99">
        <f aca="true" t="shared" si="73" ref="U99:U101">F99*T99</f>
        <v>0</v>
      </c>
      <c r="V99" s="111"/>
      <c r="W99" s="99">
        <f aca="true" t="shared" si="74" ref="W99:W101">F99*V99</f>
        <v>0</v>
      </c>
      <c r="X99" s="28">
        <f t="shared" si="70"/>
        <v>317534.08554000006</v>
      </c>
      <c r="Y99" s="73">
        <v>1.5</v>
      </c>
      <c r="Z99" s="99">
        <f t="shared" si="62"/>
        <v>476301.12831000006</v>
      </c>
      <c r="AA99" s="117"/>
      <c r="AB99" s="28">
        <f t="shared" si="72"/>
        <v>476301.12831000006</v>
      </c>
      <c r="AC99" s="16">
        <v>1</v>
      </c>
      <c r="AD99" s="51">
        <f t="shared" si="71"/>
        <v>279014.4414</v>
      </c>
      <c r="AE99" s="36"/>
      <c r="AF99" s="1"/>
      <c r="AG99" s="1"/>
      <c r="AH99" s="1"/>
    </row>
    <row r="100" spans="1:34" s="2" customFormat="1" ht="22.5">
      <c r="A100" s="43">
        <v>80</v>
      </c>
      <c r="B100" s="29" t="s">
        <v>116</v>
      </c>
      <c r="C100" s="16" t="s">
        <v>117</v>
      </c>
      <c r="D100" s="14" t="s">
        <v>80</v>
      </c>
      <c r="E100" s="30"/>
      <c r="F100" s="28">
        <v>17697</v>
      </c>
      <c r="G100" s="16">
        <v>5.14</v>
      </c>
      <c r="H100" s="14" t="s">
        <v>81</v>
      </c>
      <c r="I100" s="18">
        <f t="shared" si="63"/>
        <v>90962.57999999999</v>
      </c>
      <c r="J100" s="18">
        <f t="shared" si="48"/>
        <v>311092.02359999996</v>
      </c>
      <c r="K100" s="18">
        <f t="shared" si="58"/>
        <v>342201.22595999995</v>
      </c>
      <c r="L100" s="18"/>
      <c r="M100" s="30"/>
      <c r="N100" s="59"/>
      <c r="O100" s="30"/>
      <c r="P100" s="59"/>
      <c r="Q100" s="28">
        <f t="shared" si="35"/>
        <v>342201.22595999995</v>
      </c>
      <c r="R100" s="56">
        <v>0.2</v>
      </c>
      <c r="S100" s="28">
        <f t="shared" si="59"/>
        <v>3539.4</v>
      </c>
      <c r="T100" s="56"/>
      <c r="U100" s="28">
        <f t="shared" si="73"/>
        <v>0</v>
      </c>
      <c r="V100" s="56"/>
      <c r="W100" s="28">
        <f t="shared" si="74"/>
        <v>0</v>
      </c>
      <c r="X100" s="28">
        <f>Q100+S100</f>
        <v>345740.62596</v>
      </c>
      <c r="Y100" s="73">
        <v>0.25</v>
      </c>
      <c r="Z100" s="28">
        <f t="shared" si="62"/>
        <v>86435.15649</v>
      </c>
      <c r="AA100" s="72"/>
      <c r="AB100" s="28">
        <f t="shared" si="72"/>
        <v>86435.15649</v>
      </c>
      <c r="AC100" s="16"/>
      <c r="AD100" s="51"/>
      <c r="AE100" s="36"/>
      <c r="AF100" s="1"/>
      <c r="AG100" s="1"/>
      <c r="AH100" s="1"/>
    </row>
    <row r="101" spans="1:34" s="2" customFormat="1" ht="22.5">
      <c r="A101" s="30">
        <v>81</v>
      </c>
      <c r="B101" s="29" t="s">
        <v>116</v>
      </c>
      <c r="C101" s="16" t="s">
        <v>104</v>
      </c>
      <c r="D101" s="14" t="s">
        <v>36</v>
      </c>
      <c r="E101" s="30"/>
      <c r="F101" s="28">
        <v>17697</v>
      </c>
      <c r="G101" s="16">
        <v>5.99</v>
      </c>
      <c r="H101" s="14" t="s">
        <v>65</v>
      </c>
      <c r="I101" s="18">
        <f t="shared" si="63"/>
        <v>106005.03</v>
      </c>
      <c r="J101" s="18">
        <f t="shared" si="48"/>
        <v>362537.20259999996</v>
      </c>
      <c r="K101" s="18">
        <f t="shared" si="58"/>
        <v>398790.92286</v>
      </c>
      <c r="L101" s="18"/>
      <c r="M101" s="30"/>
      <c r="N101" s="59"/>
      <c r="O101" s="30"/>
      <c r="P101" s="59"/>
      <c r="Q101" s="28">
        <f t="shared" si="35"/>
        <v>398790.92286</v>
      </c>
      <c r="R101" s="56">
        <v>0.2</v>
      </c>
      <c r="S101" s="28">
        <f t="shared" si="59"/>
        <v>3539.4</v>
      </c>
      <c r="T101" s="56"/>
      <c r="U101" s="28">
        <f t="shared" si="73"/>
        <v>0</v>
      </c>
      <c r="V101" s="56"/>
      <c r="W101" s="28">
        <f t="shared" si="74"/>
        <v>0</v>
      </c>
      <c r="X101" s="28">
        <f aca="true" t="shared" si="75" ref="X101:X104">Q101+S101+W101+U101</f>
        <v>402330.32286</v>
      </c>
      <c r="Y101" s="73">
        <v>0.75</v>
      </c>
      <c r="Z101" s="28">
        <f t="shared" si="62"/>
        <v>301747.742145</v>
      </c>
      <c r="AA101" s="72"/>
      <c r="AB101" s="28">
        <f t="shared" si="72"/>
        <v>301747.742145</v>
      </c>
      <c r="AC101" s="16"/>
      <c r="AD101" s="51">
        <f>I101*AC101</f>
        <v>0</v>
      </c>
      <c r="AE101" s="36"/>
      <c r="AF101" s="1"/>
      <c r="AG101" s="1"/>
      <c r="AH101" s="1"/>
    </row>
    <row r="102" spans="1:34" s="2" customFormat="1" ht="12.75">
      <c r="A102" s="30"/>
      <c r="B102" s="31" t="s">
        <v>46</v>
      </c>
      <c r="C102" s="31"/>
      <c r="D102" s="31"/>
      <c r="E102" s="31"/>
      <c r="F102" s="102"/>
      <c r="G102" s="32"/>
      <c r="H102" s="31"/>
      <c r="I102" s="58">
        <f t="shared" si="63"/>
        <v>0</v>
      </c>
      <c r="J102" s="18">
        <f t="shared" si="48"/>
        <v>0</v>
      </c>
      <c r="K102" s="58">
        <f aca="true" t="shared" si="76" ref="K102:K104">I102*1.1</f>
        <v>0</v>
      </c>
      <c r="L102" s="58"/>
      <c r="M102" s="31"/>
      <c r="N102" s="102"/>
      <c r="O102" s="31"/>
      <c r="P102" s="102"/>
      <c r="Q102" s="112">
        <f t="shared" si="35"/>
        <v>0</v>
      </c>
      <c r="R102" s="113"/>
      <c r="S102" s="112"/>
      <c r="T102" s="113"/>
      <c r="U102" s="112"/>
      <c r="V102" s="113"/>
      <c r="W102" s="112"/>
      <c r="X102" s="112">
        <f t="shared" si="75"/>
        <v>0</v>
      </c>
      <c r="Y102" s="114">
        <f aca="true" t="shared" si="77" ref="Y102:AD102">SUM(Y81:Y101)</f>
        <v>16.5</v>
      </c>
      <c r="Z102" s="118">
        <f t="shared" si="77"/>
        <v>5799224.365485001</v>
      </c>
      <c r="AA102" s="114">
        <f t="shared" si="77"/>
        <v>0</v>
      </c>
      <c r="AB102" s="118">
        <f t="shared" si="77"/>
        <v>4952317.8988850005</v>
      </c>
      <c r="AC102" s="114">
        <f t="shared" si="77"/>
        <v>13.5</v>
      </c>
      <c r="AD102" s="118">
        <f t="shared" si="77"/>
        <v>4254265.63895</v>
      </c>
      <c r="AE102" s="36"/>
      <c r="AF102" s="1"/>
      <c r="AG102" s="1"/>
      <c r="AH102" s="1"/>
    </row>
    <row r="103" spans="1:34" s="2" customFormat="1" ht="12.75">
      <c r="A103" s="30"/>
      <c r="B103" s="30"/>
      <c r="C103" s="30"/>
      <c r="D103" s="30"/>
      <c r="E103" s="30"/>
      <c r="F103" s="59"/>
      <c r="G103" s="24"/>
      <c r="H103" s="30"/>
      <c r="I103" s="18">
        <f t="shared" si="63"/>
        <v>0</v>
      </c>
      <c r="J103" s="18">
        <f t="shared" si="48"/>
        <v>0</v>
      </c>
      <c r="K103" s="18">
        <f t="shared" si="76"/>
        <v>0</v>
      </c>
      <c r="L103" s="18"/>
      <c r="M103" s="30"/>
      <c r="N103" s="59"/>
      <c r="O103" s="30"/>
      <c r="P103" s="59"/>
      <c r="Q103" s="28">
        <f t="shared" si="35"/>
        <v>0</v>
      </c>
      <c r="R103" s="60"/>
      <c r="S103" s="59"/>
      <c r="T103" s="60"/>
      <c r="U103" s="59"/>
      <c r="V103" s="60"/>
      <c r="W103" s="59"/>
      <c r="X103" s="28">
        <f t="shared" si="75"/>
        <v>0</v>
      </c>
      <c r="Y103" s="24"/>
      <c r="Z103" s="30"/>
      <c r="AA103" s="75"/>
      <c r="AB103" s="28">
        <f>Z103*AA103</f>
        <v>0</v>
      </c>
      <c r="AC103" s="16"/>
      <c r="AD103" s="115"/>
      <c r="AE103" s="36"/>
      <c r="AF103" s="1"/>
      <c r="AG103" s="1"/>
      <c r="AH103" s="1"/>
    </row>
    <row r="104" spans="1:34" s="2" customFormat="1" ht="15.75" customHeight="1">
      <c r="A104" s="30"/>
      <c r="B104" s="91" t="s">
        <v>118</v>
      </c>
      <c r="C104" s="91"/>
      <c r="D104" s="91"/>
      <c r="E104" s="30"/>
      <c r="F104" s="91"/>
      <c r="G104" s="103"/>
      <c r="H104" s="91"/>
      <c r="I104" s="18">
        <f t="shared" si="63"/>
        <v>0</v>
      </c>
      <c r="J104" s="18">
        <f t="shared" si="48"/>
        <v>0</v>
      </c>
      <c r="K104" s="18">
        <f t="shared" si="76"/>
        <v>0</v>
      </c>
      <c r="L104" s="18"/>
      <c r="M104" s="30"/>
      <c r="N104" s="30"/>
      <c r="O104" s="30"/>
      <c r="P104" s="59"/>
      <c r="Q104" s="28">
        <f t="shared" si="35"/>
        <v>0</v>
      </c>
      <c r="R104" s="60"/>
      <c r="S104" s="30"/>
      <c r="T104" s="30"/>
      <c r="U104" s="30"/>
      <c r="V104" s="30"/>
      <c r="W104" s="30"/>
      <c r="X104" s="28">
        <f t="shared" si="75"/>
        <v>0</v>
      </c>
      <c r="Y104" s="24"/>
      <c r="Z104" s="30"/>
      <c r="AA104" s="75"/>
      <c r="AB104" s="28">
        <f>Z104*AA104</f>
        <v>0</v>
      </c>
      <c r="AC104" s="16"/>
      <c r="AD104" s="115"/>
      <c r="AE104" s="36"/>
      <c r="AF104" s="1"/>
      <c r="AG104" s="1"/>
      <c r="AH104" s="1"/>
    </row>
    <row r="105" spans="1:34" s="3" customFormat="1" ht="35.25" customHeight="1">
      <c r="A105" s="43">
        <v>82</v>
      </c>
      <c r="B105" s="104" t="s">
        <v>119</v>
      </c>
      <c r="C105" s="100" t="s">
        <v>66</v>
      </c>
      <c r="D105" s="10">
        <v>2</v>
      </c>
      <c r="E105" s="105"/>
      <c r="F105" s="99">
        <v>17697</v>
      </c>
      <c r="G105" s="100">
        <v>5.02</v>
      </c>
      <c r="H105" s="10" t="s">
        <v>101</v>
      </c>
      <c r="I105" s="18">
        <f>G105*17697</f>
        <v>88838.93999999999</v>
      </c>
      <c r="J105" s="18">
        <f t="shared" si="48"/>
        <v>303829.1748</v>
      </c>
      <c r="K105" s="18">
        <f aca="true" t="shared" si="78" ref="K105:K152">J105*1.1</f>
        <v>334212.09228</v>
      </c>
      <c r="L105" s="55"/>
      <c r="M105" s="43"/>
      <c r="N105" s="109"/>
      <c r="O105" s="110"/>
      <c r="P105" s="109">
        <f>O105*F105</f>
        <v>0</v>
      </c>
      <c r="Q105" s="28">
        <f t="shared" si="35"/>
        <v>334212.09228</v>
      </c>
      <c r="R105" s="111"/>
      <c r="S105" s="99">
        <f aca="true" t="shared" si="79" ref="S105:S107">F105*R105</f>
        <v>0</v>
      </c>
      <c r="T105" s="10"/>
      <c r="U105" s="99"/>
      <c r="V105" s="111"/>
      <c r="W105" s="99">
        <f aca="true" t="shared" si="80" ref="W105:W107">F105*V105</f>
        <v>0</v>
      </c>
      <c r="X105" s="28">
        <f>Q105</f>
        <v>334212.09228</v>
      </c>
      <c r="Y105" s="116">
        <v>1</v>
      </c>
      <c r="Z105" s="99">
        <f aca="true" t="shared" si="81" ref="Z105:Z144">X105*Y105</f>
        <v>334212.09228</v>
      </c>
      <c r="AA105" s="117"/>
      <c r="AB105" s="28">
        <f aca="true" t="shared" si="82" ref="AB105:AB107">Z105</f>
        <v>334212.09228</v>
      </c>
      <c r="AC105" s="100"/>
      <c r="AD105" s="119"/>
      <c r="AE105" s="120"/>
      <c r="AF105" s="121"/>
      <c r="AG105" s="121"/>
      <c r="AH105" s="121"/>
    </row>
    <row r="106" spans="1:34" s="3" customFormat="1" ht="28.5" customHeight="1">
      <c r="A106" s="43">
        <v>83</v>
      </c>
      <c r="B106" s="104" t="s">
        <v>119</v>
      </c>
      <c r="C106" s="16" t="s">
        <v>120</v>
      </c>
      <c r="D106" s="14" t="s">
        <v>121</v>
      </c>
      <c r="E106" s="105"/>
      <c r="F106" s="99">
        <v>17697</v>
      </c>
      <c r="G106" s="100">
        <v>4.88</v>
      </c>
      <c r="H106" s="10" t="s">
        <v>101</v>
      </c>
      <c r="I106" s="18">
        <f aca="true" t="shared" si="83" ref="I106:I111">G106*F106</f>
        <v>86361.36</v>
      </c>
      <c r="J106" s="18">
        <f t="shared" si="48"/>
        <v>295355.8512</v>
      </c>
      <c r="K106" s="18">
        <f t="shared" si="78"/>
        <v>324891.43632</v>
      </c>
      <c r="L106" s="55"/>
      <c r="M106" s="43"/>
      <c r="N106" s="109"/>
      <c r="O106" s="110"/>
      <c r="P106" s="109">
        <f>O106*F106</f>
        <v>0</v>
      </c>
      <c r="Q106" s="28">
        <f t="shared" si="35"/>
        <v>324891.43632</v>
      </c>
      <c r="R106" s="111"/>
      <c r="S106" s="99">
        <f t="shared" si="79"/>
        <v>0</v>
      </c>
      <c r="T106" s="10"/>
      <c r="U106" s="99"/>
      <c r="V106" s="111"/>
      <c r="W106" s="99">
        <f t="shared" si="80"/>
        <v>0</v>
      </c>
      <c r="X106" s="28">
        <f aca="true" t="shared" si="84" ref="X106:X113">Q106+S106+W106+U106</f>
        <v>324891.43632</v>
      </c>
      <c r="Y106" s="116">
        <v>1</v>
      </c>
      <c r="Z106" s="99">
        <f t="shared" si="81"/>
        <v>324891.43632</v>
      </c>
      <c r="AA106" s="117"/>
      <c r="AB106" s="28">
        <f t="shared" si="82"/>
        <v>324891.43632</v>
      </c>
      <c r="AC106" s="100"/>
      <c r="AD106" s="119">
        <f>AC106*J106</f>
        <v>0</v>
      </c>
      <c r="AE106" s="120"/>
      <c r="AF106" s="121"/>
      <c r="AG106" s="121"/>
      <c r="AH106" s="121"/>
    </row>
    <row r="107" spans="1:34" s="2" customFormat="1" ht="30.75" customHeight="1">
      <c r="A107" s="43">
        <v>84</v>
      </c>
      <c r="B107" s="29" t="s">
        <v>122</v>
      </c>
      <c r="C107" s="16" t="s">
        <v>35</v>
      </c>
      <c r="D107" s="14" t="s">
        <v>36</v>
      </c>
      <c r="E107" s="30"/>
      <c r="F107" s="10">
        <v>17697</v>
      </c>
      <c r="G107" s="100">
        <v>5.99</v>
      </c>
      <c r="H107" s="10" t="s">
        <v>65</v>
      </c>
      <c r="I107" s="18">
        <f t="shared" si="83"/>
        <v>106005.03</v>
      </c>
      <c r="J107" s="18">
        <f t="shared" si="48"/>
        <v>362537.20259999996</v>
      </c>
      <c r="K107" s="18">
        <f t="shared" si="78"/>
        <v>398790.92286</v>
      </c>
      <c r="L107" s="18"/>
      <c r="M107" s="10"/>
      <c r="N107" s="10"/>
      <c r="O107" s="10"/>
      <c r="P107" s="10"/>
      <c r="Q107" s="28">
        <f t="shared" si="35"/>
        <v>398790.92286</v>
      </c>
      <c r="R107" s="111"/>
      <c r="S107" s="99">
        <f t="shared" si="79"/>
        <v>0</v>
      </c>
      <c r="T107" s="111"/>
      <c r="U107" s="99">
        <f aca="true" t="shared" si="85" ref="U107:U110">F107*T107</f>
        <v>0</v>
      </c>
      <c r="V107" s="111"/>
      <c r="W107" s="99">
        <f t="shared" si="80"/>
        <v>0</v>
      </c>
      <c r="X107" s="28">
        <f t="shared" si="84"/>
        <v>398790.92286</v>
      </c>
      <c r="Y107" s="13">
        <v>0.75</v>
      </c>
      <c r="Z107" s="99">
        <f t="shared" si="81"/>
        <v>299093.192145</v>
      </c>
      <c r="AA107" s="117"/>
      <c r="AB107" s="28">
        <f t="shared" si="82"/>
        <v>299093.192145</v>
      </c>
      <c r="AC107" s="16">
        <v>0.5</v>
      </c>
      <c r="AD107" s="119">
        <f>AC107*J107</f>
        <v>181268.60129999998</v>
      </c>
      <c r="AE107" s="120"/>
      <c r="AF107" s="1"/>
      <c r="AG107" s="1"/>
      <c r="AH107" s="1"/>
    </row>
    <row r="108" spans="1:34" s="2" customFormat="1" ht="12.75">
      <c r="A108" s="43">
        <v>85</v>
      </c>
      <c r="B108" s="29" t="s">
        <v>122</v>
      </c>
      <c r="C108" s="16" t="s">
        <v>35</v>
      </c>
      <c r="D108" s="14"/>
      <c r="E108" s="30"/>
      <c r="F108" s="10">
        <v>17697</v>
      </c>
      <c r="G108" s="100">
        <v>4.77</v>
      </c>
      <c r="H108" s="10" t="s">
        <v>63</v>
      </c>
      <c r="I108" s="18">
        <f t="shared" si="83"/>
        <v>84414.68999999999</v>
      </c>
      <c r="J108" s="18">
        <f t="shared" si="48"/>
        <v>288698.2398</v>
      </c>
      <c r="K108" s="18">
        <f t="shared" si="78"/>
        <v>317568.06378</v>
      </c>
      <c r="L108" s="18"/>
      <c r="M108" s="10"/>
      <c r="N108" s="10"/>
      <c r="O108" s="10"/>
      <c r="P108" s="10"/>
      <c r="Q108" s="28">
        <f t="shared" si="35"/>
        <v>317568.06378</v>
      </c>
      <c r="R108" s="111"/>
      <c r="S108" s="99"/>
      <c r="T108" s="111"/>
      <c r="U108" s="99"/>
      <c r="V108" s="111"/>
      <c r="W108" s="99"/>
      <c r="X108" s="28">
        <f t="shared" si="84"/>
        <v>317568.06378</v>
      </c>
      <c r="Y108" s="13">
        <v>0.5</v>
      </c>
      <c r="Z108" s="99">
        <f t="shared" si="81"/>
        <v>158784.03189</v>
      </c>
      <c r="AA108" s="72"/>
      <c r="AB108" s="28">
        <v>158784</v>
      </c>
      <c r="AC108" s="16">
        <v>0.5</v>
      </c>
      <c r="AD108" s="119">
        <v>144349</v>
      </c>
      <c r="AE108" s="120"/>
      <c r="AF108" s="1"/>
      <c r="AG108" s="1"/>
      <c r="AH108" s="1"/>
    </row>
    <row r="109" spans="1:34" s="2" customFormat="1" ht="22.5">
      <c r="A109" s="30">
        <v>86</v>
      </c>
      <c r="B109" s="29" t="s">
        <v>123</v>
      </c>
      <c r="C109" s="101" t="s">
        <v>110</v>
      </c>
      <c r="D109" s="18" t="s">
        <v>36</v>
      </c>
      <c r="E109" s="30"/>
      <c r="F109" s="10">
        <v>17697</v>
      </c>
      <c r="G109" s="100">
        <v>5.99</v>
      </c>
      <c r="H109" s="10" t="s">
        <v>65</v>
      </c>
      <c r="I109" s="18">
        <f t="shared" si="83"/>
        <v>106005.03</v>
      </c>
      <c r="J109" s="18">
        <f t="shared" si="48"/>
        <v>362537.20259999996</v>
      </c>
      <c r="K109" s="18">
        <f t="shared" si="78"/>
        <v>398790.92286</v>
      </c>
      <c r="L109" s="18"/>
      <c r="M109" s="10"/>
      <c r="N109" s="10"/>
      <c r="O109" s="10"/>
      <c r="P109" s="10"/>
      <c r="Q109" s="28">
        <f t="shared" si="35"/>
        <v>398790.92286</v>
      </c>
      <c r="R109" s="111"/>
      <c r="S109" s="99">
        <f aca="true" t="shared" si="86" ref="S109:S116">F109*R109</f>
        <v>0</v>
      </c>
      <c r="T109" s="111"/>
      <c r="U109" s="99">
        <f t="shared" si="85"/>
        <v>0</v>
      </c>
      <c r="V109" s="111"/>
      <c r="W109" s="99">
        <f>F109*V109</f>
        <v>0</v>
      </c>
      <c r="X109" s="28">
        <f t="shared" si="84"/>
        <v>398790.92286</v>
      </c>
      <c r="Y109" s="13">
        <v>0.5</v>
      </c>
      <c r="Z109" s="99">
        <f t="shared" si="81"/>
        <v>199395.46143</v>
      </c>
      <c r="AA109" s="117"/>
      <c r="AB109" s="28">
        <v>199395</v>
      </c>
      <c r="AC109" s="16">
        <v>0.5</v>
      </c>
      <c r="AD109" s="119">
        <v>181268</v>
      </c>
      <c r="AE109" s="120"/>
      <c r="AF109" s="1"/>
      <c r="AG109" s="1"/>
      <c r="AH109" s="1"/>
    </row>
    <row r="110" spans="1:34" s="2" customFormat="1" ht="22.5">
      <c r="A110" s="43">
        <v>87</v>
      </c>
      <c r="B110" s="29" t="s">
        <v>124</v>
      </c>
      <c r="C110" s="101" t="s">
        <v>89</v>
      </c>
      <c r="D110" s="18" t="s">
        <v>80</v>
      </c>
      <c r="E110" s="30"/>
      <c r="F110" s="10">
        <v>17697</v>
      </c>
      <c r="G110" s="100">
        <v>5.14</v>
      </c>
      <c r="H110" s="10" t="s">
        <v>81</v>
      </c>
      <c r="I110" s="18">
        <f t="shared" si="83"/>
        <v>90962.57999999999</v>
      </c>
      <c r="J110" s="18">
        <f t="shared" si="48"/>
        <v>311092.02359999996</v>
      </c>
      <c r="K110" s="18">
        <f t="shared" si="78"/>
        <v>342201.22595999995</v>
      </c>
      <c r="L110" s="18"/>
      <c r="M110" s="10"/>
      <c r="N110" s="10"/>
      <c r="O110" s="10"/>
      <c r="P110" s="10"/>
      <c r="Q110" s="28">
        <f t="shared" si="35"/>
        <v>342201.22595999995</v>
      </c>
      <c r="R110" s="111"/>
      <c r="S110" s="99">
        <f t="shared" si="86"/>
        <v>0</v>
      </c>
      <c r="T110" s="111"/>
      <c r="U110" s="99">
        <f t="shared" si="85"/>
        <v>0</v>
      </c>
      <c r="V110" s="111"/>
      <c r="W110" s="99"/>
      <c r="X110" s="28">
        <f t="shared" si="84"/>
        <v>342201.22595999995</v>
      </c>
      <c r="Y110" s="13">
        <v>0.5</v>
      </c>
      <c r="Z110" s="99">
        <f t="shared" si="81"/>
        <v>171100.61297999998</v>
      </c>
      <c r="AA110" s="117"/>
      <c r="AB110" s="28">
        <v>171101</v>
      </c>
      <c r="AC110" s="16">
        <v>0.5</v>
      </c>
      <c r="AD110" s="119">
        <v>155546</v>
      </c>
      <c r="AE110" s="122"/>
      <c r="AF110" s="1"/>
      <c r="AG110" s="1"/>
      <c r="AH110" s="1"/>
    </row>
    <row r="111" spans="1:34" s="2" customFormat="1" ht="22.5">
      <c r="A111" s="43">
        <v>88</v>
      </c>
      <c r="B111" s="29" t="s">
        <v>124</v>
      </c>
      <c r="C111" s="101" t="s">
        <v>125</v>
      </c>
      <c r="D111" s="18"/>
      <c r="E111" s="29"/>
      <c r="F111" s="10">
        <v>17697</v>
      </c>
      <c r="G111" s="100">
        <v>4.26</v>
      </c>
      <c r="H111" s="10" t="s">
        <v>63</v>
      </c>
      <c r="I111" s="18">
        <f t="shared" si="83"/>
        <v>75389.22</v>
      </c>
      <c r="J111" s="18">
        <f t="shared" si="48"/>
        <v>257831.1324</v>
      </c>
      <c r="K111" s="18">
        <f t="shared" si="78"/>
        <v>283614.24564000004</v>
      </c>
      <c r="L111" s="18"/>
      <c r="M111" s="10"/>
      <c r="N111" s="10"/>
      <c r="O111" s="10"/>
      <c r="P111" s="10"/>
      <c r="Q111" s="28">
        <f t="shared" si="35"/>
        <v>283614.24564000004</v>
      </c>
      <c r="R111" s="111"/>
      <c r="S111" s="99"/>
      <c r="T111" s="111"/>
      <c r="U111" s="99"/>
      <c r="V111" s="111"/>
      <c r="W111" s="99"/>
      <c r="X111" s="28">
        <f t="shared" si="84"/>
        <v>283614.24564000004</v>
      </c>
      <c r="Y111" s="13">
        <v>1.25</v>
      </c>
      <c r="Z111" s="99">
        <f t="shared" si="81"/>
        <v>354517.80705000006</v>
      </c>
      <c r="AA111" s="117"/>
      <c r="AB111" s="28">
        <f aca="true" t="shared" si="87" ref="AB111:AB113">Z111</f>
        <v>354517.80705000006</v>
      </c>
      <c r="AC111" s="16">
        <v>1</v>
      </c>
      <c r="AD111" s="119">
        <v>257831</v>
      </c>
      <c r="AE111" s="122"/>
      <c r="AF111" s="1"/>
      <c r="AG111" s="1"/>
      <c r="AH111" s="1"/>
    </row>
    <row r="112" spans="1:34" s="2" customFormat="1" ht="12.75">
      <c r="A112" s="43">
        <v>89</v>
      </c>
      <c r="B112" s="29" t="s">
        <v>126</v>
      </c>
      <c r="C112" s="101" t="s">
        <v>66</v>
      </c>
      <c r="D112" s="18"/>
      <c r="E112" s="30"/>
      <c r="F112" s="10">
        <v>17697</v>
      </c>
      <c r="G112" s="100">
        <v>4.3</v>
      </c>
      <c r="H112" s="10" t="s">
        <v>63</v>
      </c>
      <c r="I112" s="18">
        <f>G112*17697</f>
        <v>76097.09999999999</v>
      </c>
      <c r="J112" s="18">
        <f t="shared" si="48"/>
        <v>260252.08199999997</v>
      </c>
      <c r="K112" s="18">
        <f t="shared" si="78"/>
        <v>286277.2902</v>
      </c>
      <c r="L112" s="18"/>
      <c r="M112" s="10"/>
      <c r="N112" s="10"/>
      <c r="O112" s="10"/>
      <c r="P112" s="10"/>
      <c r="Q112" s="28">
        <f t="shared" si="35"/>
        <v>286277.2902</v>
      </c>
      <c r="R112" s="111"/>
      <c r="S112" s="99"/>
      <c r="T112" s="111"/>
      <c r="U112" s="99"/>
      <c r="V112" s="111"/>
      <c r="W112" s="99"/>
      <c r="X112" s="28">
        <f t="shared" si="84"/>
        <v>286277.2902</v>
      </c>
      <c r="Y112" s="13">
        <v>0.25</v>
      </c>
      <c r="Z112" s="99">
        <f t="shared" si="81"/>
        <v>71569.32255</v>
      </c>
      <c r="AA112" s="117"/>
      <c r="AB112" s="28">
        <f t="shared" si="87"/>
        <v>71569.32255</v>
      </c>
      <c r="AC112" s="16"/>
      <c r="AD112" s="51">
        <f aca="true" t="shared" si="88" ref="AD112:AD118">AC112*J112</f>
        <v>0</v>
      </c>
      <c r="AE112" s="120"/>
      <c r="AF112" s="1"/>
      <c r="AG112" s="1"/>
      <c r="AH112" s="1"/>
    </row>
    <row r="113" spans="1:34" s="2" customFormat="1" ht="22.5">
      <c r="A113" s="43">
        <v>90</v>
      </c>
      <c r="B113" s="29" t="s">
        <v>127</v>
      </c>
      <c r="C113" s="101" t="s">
        <v>55</v>
      </c>
      <c r="D113" s="18"/>
      <c r="E113" s="30"/>
      <c r="F113" s="10">
        <v>17697</v>
      </c>
      <c r="G113" s="100">
        <v>4.3</v>
      </c>
      <c r="H113" s="10" t="s">
        <v>63</v>
      </c>
      <c r="I113" s="18">
        <f>G113*17697</f>
        <v>76097.09999999999</v>
      </c>
      <c r="J113" s="18">
        <f t="shared" si="48"/>
        <v>260252.08199999997</v>
      </c>
      <c r="K113" s="18">
        <f t="shared" si="78"/>
        <v>286277.2902</v>
      </c>
      <c r="L113" s="18"/>
      <c r="M113" s="10"/>
      <c r="N113" s="10"/>
      <c r="O113" s="10"/>
      <c r="P113" s="10"/>
      <c r="Q113" s="28">
        <f t="shared" si="35"/>
        <v>286277.2902</v>
      </c>
      <c r="R113" s="111"/>
      <c r="S113" s="99"/>
      <c r="T113" s="111"/>
      <c r="U113" s="99"/>
      <c r="V113" s="111"/>
      <c r="W113" s="99"/>
      <c r="X113" s="28">
        <f t="shared" si="84"/>
        <v>286277.2902</v>
      </c>
      <c r="Y113" s="13">
        <v>0.25</v>
      </c>
      <c r="Z113" s="99">
        <f t="shared" si="81"/>
        <v>71569.32255</v>
      </c>
      <c r="AA113" s="117"/>
      <c r="AB113" s="28">
        <f t="shared" si="87"/>
        <v>71569.32255</v>
      </c>
      <c r="AC113" s="16">
        <v>1</v>
      </c>
      <c r="AD113" s="51">
        <f t="shared" si="88"/>
        <v>260252.08199999997</v>
      </c>
      <c r="AE113" s="120"/>
      <c r="AF113" s="1"/>
      <c r="AG113" s="1"/>
      <c r="AH113" s="1"/>
    </row>
    <row r="114" spans="1:34" s="2" customFormat="1" ht="12.75">
      <c r="A114" s="43">
        <v>91</v>
      </c>
      <c r="B114" s="29" t="s">
        <v>128</v>
      </c>
      <c r="C114" s="16" t="s">
        <v>89</v>
      </c>
      <c r="D114" s="14" t="s">
        <v>85</v>
      </c>
      <c r="E114" s="30"/>
      <c r="F114" s="10">
        <v>17697</v>
      </c>
      <c r="G114" s="100">
        <v>5.14</v>
      </c>
      <c r="H114" s="10" t="s">
        <v>81</v>
      </c>
      <c r="I114" s="18">
        <f aca="true" t="shared" si="89" ref="I114:I162">G114*F114</f>
        <v>90962.57999999999</v>
      </c>
      <c r="J114" s="18">
        <f t="shared" si="48"/>
        <v>311092.02359999996</v>
      </c>
      <c r="K114" s="18">
        <f t="shared" si="78"/>
        <v>342201.22595999995</v>
      </c>
      <c r="L114" s="18"/>
      <c r="M114" s="10"/>
      <c r="N114" s="10"/>
      <c r="O114" s="10"/>
      <c r="P114" s="10"/>
      <c r="Q114" s="28">
        <f t="shared" si="35"/>
        <v>342201.22595999995</v>
      </c>
      <c r="R114" s="111"/>
      <c r="S114" s="99">
        <f t="shared" si="86"/>
        <v>0</v>
      </c>
      <c r="T114" s="111">
        <v>0.8</v>
      </c>
      <c r="U114" s="99">
        <f aca="true" t="shared" si="90" ref="U114:U130">F114*T114</f>
        <v>14157.6</v>
      </c>
      <c r="V114" s="111"/>
      <c r="W114" s="99">
        <f aca="true" t="shared" si="91" ref="W114:W130">F114*V114</f>
        <v>0</v>
      </c>
      <c r="X114" s="28">
        <f>Q114+U114</f>
        <v>356358.82595999993</v>
      </c>
      <c r="Y114" s="13">
        <v>1</v>
      </c>
      <c r="Z114" s="99">
        <f t="shared" si="81"/>
        <v>356358.82595999993</v>
      </c>
      <c r="AA114" s="117"/>
      <c r="AB114" s="28">
        <v>356359</v>
      </c>
      <c r="AC114" s="16">
        <v>1</v>
      </c>
      <c r="AD114" s="51">
        <v>311092</v>
      </c>
      <c r="AE114" s="120"/>
      <c r="AF114" s="1"/>
      <c r="AG114" s="1"/>
      <c r="AH114" s="1"/>
    </row>
    <row r="115" spans="1:34" s="2" customFormat="1" ht="22.5">
      <c r="A115" s="30">
        <v>92</v>
      </c>
      <c r="B115" s="29" t="s">
        <v>129</v>
      </c>
      <c r="C115" s="100" t="s">
        <v>35</v>
      </c>
      <c r="D115" s="55"/>
      <c r="E115" s="30"/>
      <c r="F115" s="10">
        <v>17697</v>
      </c>
      <c r="G115" s="100">
        <v>4.77</v>
      </c>
      <c r="H115" s="10" t="s">
        <v>63</v>
      </c>
      <c r="I115" s="18">
        <f t="shared" si="89"/>
        <v>84414.68999999999</v>
      </c>
      <c r="J115" s="18">
        <f t="shared" si="48"/>
        <v>288698.2398</v>
      </c>
      <c r="K115" s="18">
        <f t="shared" si="78"/>
        <v>317568.06378</v>
      </c>
      <c r="L115" s="18"/>
      <c r="M115" s="10"/>
      <c r="N115" s="10"/>
      <c r="O115" s="10"/>
      <c r="P115" s="10"/>
      <c r="Q115" s="28">
        <f t="shared" si="35"/>
        <v>317568.06378</v>
      </c>
      <c r="R115" s="111"/>
      <c r="S115" s="99">
        <f t="shared" si="86"/>
        <v>0</v>
      </c>
      <c r="T115" s="111">
        <v>0.8</v>
      </c>
      <c r="U115" s="99">
        <f t="shared" si="90"/>
        <v>14157.6</v>
      </c>
      <c r="V115" s="111"/>
      <c r="W115" s="99">
        <f t="shared" si="91"/>
        <v>0</v>
      </c>
      <c r="X115" s="28">
        <f aca="true" t="shared" si="92" ref="X115:X146">Q115+S115+W115+U115</f>
        <v>331725.66378</v>
      </c>
      <c r="Y115" s="13">
        <v>0.75</v>
      </c>
      <c r="Z115" s="99">
        <f t="shared" si="81"/>
        <v>248794.247835</v>
      </c>
      <c r="AA115" s="117"/>
      <c r="AB115" s="28">
        <f aca="true" t="shared" si="93" ref="AB115:AB118">Z115</f>
        <v>248794.247835</v>
      </c>
      <c r="AC115" s="16">
        <v>0.75</v>
      </c>
      <c r="AD115" s="51">
        <f t="shared" si="88"/>
        <v>216523.67985</v>
      </c>
      <c r="AE115" s="122"/>
      <c r="AF115" s="1"/>
      <c r="AG115" s="1"/>
      <c r="AH115" s="1"/>
    </row>
    <row r="116" spans="1:34" s="2" customFormat="1" ht="22.5">
      <c r="A116" s="43">
        <v>93</v>
      </c>
      <c r="B116" s="29" t="s">
        <v>130</v>
      </c>
      <c r="C116" s="47" t="s">
        <v>131</v>
      </c>
      <c r="D116" s="14"/>
      <c r="E116" s="106"/>
      <c r="F116" s="10">
        <v>17697</v>
      </c>
      <c r="G116" s="100">
        <v>4.61</v>
      </c>
      <c r="H116" s="10" t="s">
        <v>63</v>
      </c>
      <c r="I116" s="18">
        <f t="shared" si="89"/>
        <v>81583.17000000001</v>
      </c>
      <c r="J116" s="18">
        <f t="shared" si="48"/>
        <v>279014.4414</v>
      </c>
      <c r="K116" s="18">
        <f t="shared" si="78"/>
        <v>306915.88554000005</v>
      </c>
      <c r="L116" s="18"/>
      <c r="M116" s="10"/>
      <c r="N116" s="10"/>
      <c r="O116" s="10"/>
      <c r="P116" s="10"/>
      <c r="Q116" s="28">
        <f t="shared" si="35"/>
        <v>306915.88554000005</v>
      </c>
      <c r="R116" s="111"/>
      <c r="S116" s="99">
        <f t="shared" si="86"/>
        <v>0</v>
      </c>
      <c r="T116" s="111">
        <v>0.8</v>
      </c>
      <c r="U116" s="99">
        <f t="shared" si="90"/>
        <v>14157.6</v>
      </c>
      <c r="V116" s="111"/>
      <c r="W116" s="99">
        <f t="shared" si="91"/>
        <v>0</v>
      </c>
      <c r="X116" s="28">
        <f t="shared" si="92"/>
        <v>321073.48554</v>
      </c>
      <c r="Y116" s="13">
        <v>0.5</v>
      </c>
      <c r="Z116" s="99">
        <f t="shared" si="81"/>
        <v>160536.74277</v>
      </c>
      <c r="AA116" s="117"/>
      <c r="AB116" s="28">
        <f t="shared" si="93"/>
        <v>160536.74277</v>
      </c>
      <c r="AC116" s="16">
        <v>0.5</v>
      </c>
      <c r="AD116" s="51">
        <f t="shared" si="88"/>
        <v>139507.2207</v>
      </c>
      <c r="AE116" s="120"/>
      <c r="AF116" s="1"/>
      <c r="AG116" s="1"/>
      <c r="AH116" s="1"/>
    </row>
    <row r="117" spans="1:34" s="2" customFormat="1" ht="12.75">
      <c r="A117" s="43">
        <v>94</v>
      </c>
      <c r="B117" s="29" t="s">
        <v>132</v>
      </c>
      <c r="C117" s="45" t="s">
        <v>112</v>
      </c>
      <c r="D117" s="14" t="s">
        <v>85</v>
      </c>
      <c r="E117" s="30"/>
      <c r="F117" s="10">
        <v>17697</v>
      </c>
      <c r="G117" s="100">
        <v>5.21</v>
      </c>
      <c r="H117" s="10" t="s">
        <v>81</v>
      </c>
      <c r="I117" s="18">
        <f t="shared" si="89"/>
        <v>92201.37</v>
      </c>
      <c r="J117" s="18">
        <v>0</v>
      </c>
      <c r="K117" s="18">
        <f t="shared" si="78"/>
        <v>0</v>
      </c>
      <c r="L117" s="18"/>
      <c r="M117" s="10"/>
      <c r="N117" s="10"/>
      <c r="O117" s="10"/>
      <c r="P117" s="10"/>
      <c r="Q117" s="28">
        <f t="shared" si="35"/>
        <v>0</v>
      </c>
      <c r="R117" s="111"/>
      <c r="S117" s="99"/>
      <c r="T117" s="111"/>
      <c r="U117" s="99">
        <f t="shared" si="90"/>
        <v>0</v>
      </c>
      <c r="V117" s="111"/>
      <c r="W117" s="99">
        <f t="shared" si="91"/>
        <v>0</v>
      </c>
      <c r="X117" s="28">
        <f t="shared" si="92"/>
        <v>0</v>
      </c>
      <c r="Y117" s="13">
        <v>1</v>
      </c>
      <c r="Z117" s="99">
        <f t="shared" si="81"/>
        <v>0</v>
      </c>
      <c r="AA117" s="117"/>
      <c r="AB117" s="28">
        <f t="shared" si="93"/>
        <v>0</v>
      </c>
      <c r="AC117" s="16">
        <v>1</v>
      </c>
      <c r="AD117" s="51">
        <f t="shared" si="88"/>
        <v>0</v>
      </c>
      <c r="AE117" s="120"/>
      <c r="AF117" s="1"/>
      <c r="AG117" s="1"/>
      <c r="AH117" s="1"/>
    </row>
    <row r="118" spans="1:34" s="2" customFormat="1" ht="12.75">
      <c r="A118" s="43">
        <v>95</v>
      </c>
      <c r="B118" s="29" t="s">
        <v>132</v>
      </c>
      <c r="C118" s="45" t="s">
        <v>50</v>
      </c>
      <c r="D118" s="14"/>
      <c r="E118" s="30"/>
      <c r="F118" s="10">
        <v>17697</v>
      </c>
      <c r="G118" s="100">
        <v>4.21</v>
      </c>
      <c r="H118" s="10" t="s">
        <v>63</v>
      </c>
      <c r="I118" s="18">
        <f t="shared" si="89"/>
        <v>74504.37</v>
      </c>
      <c r="J118" s="18">
        <f aca="true" t="shared" si="94" ref="J118:J181">I118*3.42</f>
        <v>254804.94539999997</v>
      </c>
      <c r="K118" s="18">
        <f t="shared" si="78"/>
        <v>280285.43994</v>
      </c>
      <c r="L118" s="18"/>
      <c r="M118" s="10"/>
      <c r="N118" s="10"/>
      <c r="O118" s="10"/>
      <c r="P118" s="10"/>
      <c r="Q118" s="28">
        <f t="shared" si="35"/>
        <v>280285.43994</v>
      </c>
      <c r="R118" s="111"/>
      <c r="S118" s="99"/>
      <c r="T118" s="111"/>
      <c r="U118" s="99">
        <f t="shared" si="90"/>
        <v>0</v>
      </c>
      <c r="V118" s="111"/>
      <c r="W118" s="99">
        <f t="shared" si="91"/>
        <v>0</v>
      </c>
      <c r="X118" s="28">
        <f t="shared" si="92"/>
        <v>280285.43994</v>
      </c>
      <c r="Y118" s="13">
        <v>1</v>
      </c>
      <c r="Z118" s="99">
        <f t="shared" si="81"/>
        <v>280285.43994</v>
      </c>
      <c r="AA118" s="117"/>
      <c r="AB118" s="28">
        <f t="shared" si="93"/>
        <v>280285.43994</v>
      </c>
      <c r="AC118" s="16">
        <v>0.5</v>
      </c>
      <c r="AD118" s="51">
        <f t="shared" si="88"/>
        <v>127402.47269999998</v>
      </c>
      <c r="AE118" s="120"/>
      <c r="AF118" s="1"/>
      <c r="AG118" s="1"/>
      <c r="AH118" s="1"/>
    </row>
    <row r="119" spans="1:34" s="2" customFormat="1" ht="22.5">
      <c r="A119" s="30">
        <v>96</v>
      </c>
      <c r="B119" s="29" t="s">
        <v>133</v>
      </c>
      <c r="C119" s="14" t="s">
        <v>35</v>
      </c>
      <c r="D119" s="14" t="s">
        <v>36</v>
      </c>
      <c r="E119" s="36"/>
      <c r="F119" s="10">
        <v>17697</v>
      </c>
      <c r="G119" s="100">
        <v>5.99</v>
      </c>
      <c r="H119" s="10" t="s">
        <v>65</v>
      </c>
      <c r="I119" s="18">
        <f t="shared" si="89"/>
        <v>106005.03</v>
      </c>
      <c r="J119" s="18">
        <f t="shared" si="94"/>
        <v>362537.20259999996</v>
      </c>
      <c r="K119" s="18">
        <f t="shared" si="78"/>
        <v>398790.92286</v>
      </c>
      <c r="L119" s="18"/>
      <c r="M119" s="10"/>
      <c r="N119" s="10"/>
      <c r="O119" s="10"/>
      <c r="P119" s="10"/>
      <c r="Q119" s="28">
        <f t="shared" si="35"/>
        <v>398790.92286</v>
      </c>
      <c r="R119" s="111"/>
      <c r="S119" s="99">
        <f aca="true" t="shared" si="95" ref="S119:S130">F119*R119</f>
        <v>0</v>
      </c>
      <c r="T119" s="111">
        <v>0.8</v>
      </c>
      <c r="U119" s="99">
        <f t="shared" si="90"/>
        <v>14157.6</v>
      </c>
      <c r="V119" s="111"/>
      <c r="W119" s="99">
        <f t="shared" si="91"/>
        <v>0</v>
      </c>
      <c r="X119" s="28">
        <f t="shared" si="92"/>
        <v>412948.52285999997</v>
      </c>
      <c r="Y119" s="13">
        <v>0.5</v>
      </c>
      <c r="Z119" s="99">
        <f t="shared" si="81"/>
        <v>206474.26142999998</v>
      </c>
      <c r="AA119" s="117"/>
      <c r="AB119" s="28">
        <v>206474</v>
      </c>
      <c r="AC119" s="16">
        <v>0.5</v>
      </c>
      <c r="AD119" s="51">
        <v>181268</v>
      </c>
      <c r="AE119" s="120"/>
      <c r="AF119" s="1"/>
      <c r="AG119" s="1"/>
      <c r="AH119" s="1"/>
    </row>
    <row r="120" spans="1:34" s="2" customFormat="1" ht="12.75">
      <c r="A120" s="43">
        <v>97</v>
      </c>
      <c r="B120" s="29" t="s">
        <v>134</v>
      </c>
      <c r="C120" s="14" t="s">
        <v>66</v>
      </c>
      <c r="D120" s="14" t="s">
        <v>56</v>
      </c>
      <c r="E120" s="30"/>
      <c r="F120" s="10">
        <v>17697</v>
      </c>
      <c r="G120" s="100">
        <v>4.96</v>
      </c>
      <c r="H120" s="10" t="s">
        <v>70</v>
      </c>
      <c r="I120" s="18">
        <f t="shared" si="89"/>
        <v>87777.12</v>
      </c>
      <c r="J120" s="18">
        <f t="shared" si="94"/>
        <v>300197.75039999996</v>
      </c>
      <c r="K120" s="18">
        <f t="shared" si="78"/>
        <v>330217.52544</v>
      </c>
      <c r="L120" s="18"/>
      <c r="M120" s="10"/>
      <c r="N120" s="10"/>
      <c r="O120" s="10"/>
      <c r="P120" s="10"/>
      <c r="Q120" s="28">
        <f t="shared" si="35"/>
        <v>330217.52544</v>
      </c>
      <c r="R120" s="111"/>
      <c r="S120" s="99">
        <f t="shared" si="95"/>
        <v>0</v>
      </c>
      <c r="T120" s="111">
        <v>0.8</v>
      </c>
      <c r="U120" s="99">
        <f t="shared" si="90"/>
        <v>14157.6</v>
      </c>
      <c r="V120" s="111"/>
      <c r="W120" s="99">
        <f t="shared" si="91"/>
        <v>0</v>
      </c>
      <c r="X120" s="28">
        <f t="shared" si="92"/>
        <v>344375.12544</v>
      </c>
      <c r="Y120" s="13">
        <v>0.5</v>
      </c>
      <c r="Z120" s="99">
        <f t="shared" si="81"/>
        <v>172187.56272</v>
      </c>
      <c r="AA120" s="117"/>
      <c r="AB120" s="28">
        <f aca="true" t="shared" si="96" ref="AB120:AB125">Z120</f>
        <v>172187.56272</v>
      </c>
      <c r="AC120" s="16">
        <v>0.5</v>
      </c>
      <c r="AD120" s="51">
        <f>AC120*J120</f>
        <v>150098.87519999998</v>
      </c>
      <c r="AE120" s="120"/>
      <c r="AF120" s="1"/>
      <c r="AG120" s="1"/>
      <c r="AH120" s="1"/>
    </row>
    <row r="121" spans="1:34" s="2" customFormat="1" ht="12.75">
      <c r="A121" s="43">
        <v>98</v>
      </c>
      <c r="B121" s="29" t="s">
        <v>134</v>
      </c>
      <c r="C121" s="14" t="s">
        <v>35</v>
      </c>
      <c r="D121" s="14"/>
      <c r="E121" s="30"/>
      <c r="F121" s="10">
        <v>17697</v>
      </c>
      <c r="G121" s="100">
        <v>4.77</v>
      </c>
      <c r="H121" s="10" t="s">
        <v>65</v>
      </c>
      <c r="I121" s="18">
        <f t="shared" si="89"/>
        <v>84414.68999999999</v>
      </c>
      <c r="J121" s="18">
        <f t="shared" si="94"/>
        <v>288698.2398</v>
      </c>
      <c r="K121" s="18">
        <f t="shared" si="78"/>
        <v>317568.06378</v>
      </c>
      <c r="L121" s="18"/>
      <c r="M121" s="10"/>
      <c r="N121" s="10"/>
      <c r="O121" s="10"/>
      <c r="P121" s="10"/>
      <c r="Q121" s="28">
        <f t="shared" si="35"/>
        <v>317568.06378</v>
      </c>
      <c r="R121" s="111"/>
      <c r="S121" s="99"/>
      <c r="T121" s="111">
        <v>0.8</v>
      </c>
      <c r="U121" s="99">
        <f t="shared" si="90"/>
        <v>14157.6</v>
      </c>
      <c r="V121" s="111"/>
      <c r="W121" s="99">
        <f t="shared" si="91"/>
        <v>0</v>
      </c>
      <c r="X121" s="28">
        <f t="shared" si="92"/>
        <v>331725.66378</v>
      </c>
      <c r="Y121" s="13">
        <v>1</v>
      </c>
      <c r="Z121" s="99">
        <f t="shared" si="81"/>
        <v>331725.66378</v>
      </c>
      <c r="AA121" s="117"/>
      <c r="AB121" s="28">
        <v>331726</v>
      </c>
      <c r="AC121" s="16">
        <v>1</v>
      </c>
      <c r="AD121" s="51">
        <v>288698</v>
      </c>
      <c r="AE121" s="120"/>
      <c r="AF121" s="1"/>
      <c r="AG121" s="1"/>
      <c r="AH121" s="1"/>
    </row>
    <row r="122" spans="1:34" s="2" customFormat="1" ht="22.5">
      <c r="A122" s="43">
        <v>99</v>
      </c>
      <c r="B122" s="29" t="s">
        <v>135</v>
      </c>
      <c r="C122" s="45" t="s">
        <v>136</v>
      </c>
      <c r="D122" s="14"/>
      <c r="E122" s="30"/>
      <c r="F122" s="10">
        <v>17697</v>
      </c>
      <c r="G122" s="100">
        <v>4.7</v>
      </c>
      <c r="H122" s="10" t="s">
        <v>65</v>
      </c>
      <c r="I122" s="18">
        <f t="shared" si="89"/>
        <v>83175.90000000001</v>
      </c>
      <c r="J122" s="18">
        <f t="shared" si="94"/>
        <v>284461.57800000004</v>
      </c>
      <c r="K122" s="18">
        <f t="shared" si="78"/>
        <v>312907.7358000001</v>
      </c>
      <c r="L122" s="18"/>
      <c r="M122" s="10"/>
      <c r="N122" s="10"/>
      <c r="O122" s="10"/>
      <c r="P122" s="10"/>
      <c r="Q122" s="28">
        <f t="shared" si="35"/>
        <v>312907.7358000001</v>
      </c>
      <c r="R122" s="111"/>
      <c r="S122" s="99">
        <f t="shared" si="95"/>
        <v>0</v>
      </c>
      <c r="T122" s="111">
        <v>0.8</v>
      </c>
      <c r="U122" s="99">
        <f t="shared" si="90"/>
        <v>14157.6</v>
      </c>
      <c r="V122" s="111"/>
      <c r="W122" s="99">
        <f t="shared" si="91"/>
        <v>0</v>
      </c>
      <c r="X122" s="28">
        <f t="shared" si="92"/>
        <v>327065.33580000006</v>
      </c>
      <c r="Y122" s="13">
        <v>0.5</v>
      </c>
      <c r="Z122" s="99">
        <f t="shared" si="81"/>
        <v>163532.66790000003</v>
      </c>
      <c r="AA122" s="117"/>
      <c r="AB122" s="28">
        <v>163533</v>
      </c>
      <c r="AC122" s="16">
        <v>0.5</v>
      </c>
      <c r="AD122" s="51">
        <v>142231</v>
      </c>
      <c r="AE122" s="120"/>
      <c r="AF122" s="1"/>
      <c r="AG122" s="1"/>
      <c r="AH122" s="1"/>
    </row>
    <row r="123" spans="1:34" s="2" customFormat="1" ht="22.5">
      <c r="A123" s="30">
        <v>100</v>
      </c>
      <c r="B123" s="29" t="s">
        <v>137</v>
      </c>
      <c r="C123" s="100" t="s">
        <v>138</v>
      </c>
      <c r="D123" s="14" t="s">
        <v>36</v>
      </c>
      <c r="E123" s="30"/>
      <c r="F123" s="10">
        <v>17697</v>
      </c>
      <c r="G123" s="100">
        <v>5.91</v>
      </c>
      <c r="H123" s="10" t="s">
        <v>65</v>
      </c>
      <c r="I123" s="18">
        <f t="shared" si="89"/>
        <v>104589.27</v>
      </c>
      <c r="J123" s="18">
        <f t="shared" si="94"/>
        <v>357695.30340000003</v>
      </c>
      <c r="K123" s="18">
        <f t="shared" si="78"/>
        <v>393464.8337400001</v>
      </c>
      <c r="L123" s="18"/>
      <c r="M123" s="10"/>
      <c r="N123" s="10"/>
      <c r="O123" s="10"/>
      <c r="P123" s="10"/>
      <c r="Q123" s="28">
        <f t="shared" si="35"/>
        <v>393464.8337400001</v>
      </c>
      <c r="R123" s="111"/>
      <c r="S123" s="99">
        <f t="shared" si="95"/>
        <v>0</v>
      </c>
      <c r="T123" s="111">
        <v>0.8</v>
      </c>
      <c r="U123" s="99">
        <f t="shared" si="90"/>
        <v>14157.6</v>
      </c>
      <c r="V123" s="111"/>
      <c r="W123" s="99">
        <f t="shared" si="91"/>
        <v>0</v>
      </c>
      <c r="X123" s="28">
        <f t="shared" si="92"/>
        <v>407622.43374000007</v>
      </c>
      <c r="Y123" s="13">
        <v>0.25</v>
      </c>
      <c r="Z123" s="99">
        <f t="shared" si="81"/>
        <v>101905.60843500002</v>
      </c>
      <c r="AA123" s="117"/>
      <c r="AB123" s="28">
        <f t="shared" si="96"/>
        <v>101905.60843500002</v>
      </c>
      <c r="AC123" s="16"/>
      <c r="AD123" s="51">
        <f>AC123*J123</f>
        <v>0</v>
      </c>
      <c r="AE123" s="120"/>
      <c r="AF123" s="1"/>
      <c r="AG123" s="1"/>
      <c r="AH123" s="1"/>
    </row>
    <row r="124" spans="1:34" s="2" customFormat="1" ht="12.75">
      <c r="A124" s="30">
        <v>101</v>
      </c>
      <c r="B124" s="29" t="s">
        <v>139</v>
      </c>
      <c r="C124" s="100" t="s">
        <v>66</v>
      </c>
      <c r="D124" s="55" t="s">
        <v>56</v>
      </c>
      <c r="E124" s="30"/>
      <c r="F124" s="10">
        <v>17697</v>
      </c>
      <c r="G124" s="100">
        <v>4.96</v>
      </c>
      <c r="H124" s="10" t="s">
        <v>140</v>
      </c>
      <c r="I124" s="18">
        <f t="shared" si="89"/>
        <v>87777.12</v>
      </c>
      <c r="J124" s="18">
        <f t="shared" si="94"/>
        <v>300197.75039999996</v>
      </c>
      <c r="K124" s="18">
        <f t="shared" si="78"/>
        <v>330217.52544</v>
      </c>
      <c r="L124" s="18"/>
      <c r="M124" s="10"/>
      <c r="N124" s="10"/>
      <c r="O124" s="10"/>
      <c r="P124" s="10"/>
      <c r="Q124" s="28">
        <f t="shared" si="35"/>
        <v>330217.52544</v>
      </c>
      <c r="R124" s="111"/>
      <c r="S124" s="99">
        <f t="shared" si="95"/>
        <v>0</v>
      </c>
      <c r="T124" s="111">
        <v>0.8</v>
      </c>
      <c r="U124" s="99">
        <f t="shared" si="90"/>
        <v>14157.6</v>
      </c>
      <c r="V124" s="111"/>
      <c r="W124" s="99">
        <f t="shared" si="91"/>
        <v>0</v>
      </c>
      <c r="X124" s="28">
        <f t="shared" si="92"/>
        <v>344375.12544</v>
      </c>
      <c r="Y124" s="13">
        <v>1</v>
      </c>
      <c r="Z124" s="99">
        <f t="shared" si="81"/>
        <v>344375.12544</v>
      </c>
      <c r="AA124" s="117"/>
      <c r="AB124" s="28">
        <v>344375</v>
      </c>
      <c r="AC124" s="16">
        <v>1</v>
      </c>
      <c r="AD124" s="51">
        <v>300198</v>
      </c>
      <c r="AE124" s="120"/>
      <c r="AF124" s="1"/>
      <c r="AG124" s="1"/>
      <c r="AH124" s="1"/>
    </row>
    <row r="125" spans="1:34" s="2" customFormat="1" ht="12.75">
      <c r="A125" s="30">
        <v>102</v>
      </c>
      <c r="B125" s="29" t="s">
        <v>139</v>
      </c>
      <c r="C125" s="100" t="s">
        <v>66</v>
      </c>
      <c r="D125" s="55" t="s">
        <v>56</v>
      </c>
      <c r="E125" s="36"/>
      <c r="F125" s="10">
        <v>17697</v>
      </c>
      <c r="G125" s="100">
        <v>4.96</v>
      </c>
      <c r="H125" s="10" t="s">
        <v>51</v>
      </c>
      <c r="I125" s="18">
        <f t="shared" si="89"/>
        <v>87777.12</v>
      </c>
      <c r="J125" s="18">
        <f t="shared" si="94"/>
        <v>300197.75039999996</v>
      </c>
      <c r="K125" s="18">
        <f t="shared" si="78"/>
        <v>330217.52544</v>
      </c>
      <c r="L125" s="18"/>
      <c r="M125" s="10"/>
      <c r="N125" s="10"/>
      <c r="O125" s="10"/>
      <c r="P125" s="10"/>
      <c r="Q125" s="28">
        <f t="shared" si="35"/>
        <v>330217.52544</v>
      </c>
      <c r="R125" s="111"/>
      <c r="S125" s="99">
        <f t="shared" si="95"/>
        <v>0</v>
      </c>
      <c r="T125" s="111">
        <v>0.8</v>
      </c>
      <c r="U125" s="99">
        <f t="shared" si="90"/>
        <v>14157.6</v>
      </c>
      <c r="V125" s="111"/>
      <c r="W125" s="99">
        <f t="shared" si="91"/>
        <v>0</v>
      </c>
      <c r="X125" s="28">
        <f t="shared" si="92"/>
        <v>344375.12544</v>
      </c>
      <c r="Y125" s="13">
        <v>0.5</v>
      </c>
      <c r="Z125" s="99">
        <f t="shared" si="81"/>
        <v>172187.56272</v>
      </c>
      <c r="AA125" s="117"/>
      <c r="AB125" s="28">
        <f t="shared" si="96"/>
        <v>172187.56272</v>
      </c>
      <c r="AC125" s="16"/>
      <c r="AD125" s="51"/>
      <c r="AE125" s="120"/>
      <c r="AF125" s="1"/>
      <c r="AG125" s="1"/>
      <c r="AH125" s="1"/>
    </row>
    <row r="126" spans="1:34" s="2" customFormat="1" ht="12.75">
      <c r="A126" s="43">
        <v>103</v>
      </c>
      <c r="B126" s="29" t="s">
        <v>141</v>
      </c>
      <c r="C126" s="14" t="s">
        <v>35</v>
      </c>
      <c r="D126" s="14"/>
      <c r="E126" s="36"/>
      <c r="F126" s="10">
        <v>17697</v>
      </c>
      <c r="G126" s="100">
        <v>4.77</v>
      </c>
      <c r="H126" s="10" t="s">
        <v>63</v>
      </c>
      <c r="I126" s="18">
        <f t="shared" si="89"/>
        <v>84414.68999999999</v>
      </c>
      <c r="J126" s="18">
        <f t="shared" si="94"/>
        <v>288698.2398</v>
      </c>
      <c r="K126" s="18">
        <f t="shared" si="78"/>
        <v>317568.06378</v>
      </c>
      <c r="L126" s="18"/>
      <c r="M126" s="10"/>
      <c r="N126" s="10"/>
      <c r="O126" s="10"/>
      <c r="P126" s="10"/>
      <c r="Q126" s="28">
        <f aca="true" t="shared" si="97" ref="Q126:Q162">K126</f>
        <v>317568.06378</v>
      </c>
      <c r="R126" s="111"/>
      <c r="S126" s="99">
        <f t="shared" si="95"/>
        <v>0</v>
      </c>
      <c r="T126" s="111"/>
      <c r="U126" s="99">
        <f t="shared" si="90"/>
        <v>0</v>
      </c>
      <c r="V126" s="111"/>
      <c r="W126" s="99">
        <f t="shared" si="91"/>
        <v>0</v>
      </c>
      <c r="X126" s="28">
        <f t="shared" si="92"/>
        <v>317568.06378</v>
      </c>
      <c r="Y126" s="13">
        <v>0.5</v>
      </c>
      <c r="Z126" s="99">
        <f t="shared" si="81"/>
        <v>158784.03189</v>
      </c>
      <c r="AA126" s="117"/>
      <c r="AB126" s="28">
        <v>158784</v>
      </c>
      <c r="AC126" s="16">
        <v>0.5</v>
      </c>
      <c r="AD126" s="51">
        <f>J126*Y126</f>
        <v>144349.1199</v>
      </c>
      <c r="AE126" s="120"/>
      <c r="AF126" s="1"/>
      <c r="AG126" s="1"/>
      <c r="AH126" s="1"/>
    </row>
    <row r="127" spans="1:34" s="2" customFormat="1" ht="12.75">
      <c r="A127" s="30">
        <v>104</v>
      </c>
      <c r="B127" s="29" t="s">
        <v>141</v>
      </c>
      <c r="C127" s="14" t="s">
        <v>35</v>
      </c>
      <c r="D127" s="14" t="s">
        <v>36</v>
      </c>
      <c r="E127" s="30"/>
      <c r="F127" s="10">
        <v>17697</v>
      </c>
      <c r="G127" s="100">
        <v>5.99</v>
      </c>
      <c r="H127" s="10" t="s">
        <v>65</v>
      </c>
      <c r="I127" s="18">
        <f t="shared" si="89"/>
        <v>106005.03</v>
      </c>
      <c r="J127" s="18">
        <f t="shared" si="94"/>
        <v>362537.20259999996</v>
      </c>
      <c r="K127" s="18">
        <f t="shared" si="78"/>
        <v>398790.92286</v>
      </c>
      <c r="L127" s="18"/>
      <c r="M127" s="10"/>
      <c r="N127" s="10"/>
      <c r="O127" s="10"/>
      <c r="P127" s="10"/>
      <c r="Q127" s="28">
        <f t="shared" si="97"/>
        <v>398790.92286</v>
      </c>
      <c r="R127" s="111"/>
      <c r="S127" s="99">
        <f t="shared" si="95"/>
        <v>0</v>
      </c>
      <c r="T127" s="111"/>
      <c r="U127" s="99">
        <f t="shared" si="90"/>
        <v>0</v>
      </c>
      <c r="V127" s="111"/>
      <c r="W127" s="99">
        <f t="shared" si="91"/>
        <v>0</v>
      </c>
      <c r="X127" s="28">
        <f t="shared" si="92"/>
        <v>398790.92286</v>
      </c>
      <c r="Y127" s="13">
        <v>1.25</v>
      </c>
      <c r="Z127" s="99">
        <f t="shared" si="81"/>
        <v>498488.653575</v>
      </c>
      <c r="AA127" s="117"/>
      <c r="AB127" s="28">
        <f aca="true" t="shared" si="98" ref="AB127:AB133">Z127</f>
        <v>498488.653575</v>
      </c>
      <c r="AC127" s="16">
        <v>1</v>
      </c>
      <c r="AD127" s="51">
        <f aca="true" t="shared" si="99" ref="AD127:AD132">AC127*J127</f>
        <v>362537.20259999996</v>
      </c>
      <c r="AE127" s="120"/>
      <c r="AF127" s="1"/>
      <c r="AG127" s="1"/>
      <c r="AH127" s="1"/>
    </row>
    <row r="128" spans="1:34" s="2" customFormat="1" ht="12.75">
      <c r="A128" s="30">
        <v>105</v>
      </c>
      <c r="B128" s="29" t="s">
        <v>141</v>
      </c>
      <c r="C128" s="14" t="s">
        <v>74</v>
      </c>
      <c r="D128" s="14"/>
      <c r="E128" s="95"/>
      <c r="F128" s="10">
        <v>17697</v>
      </c>
      <c r="G128" s="100">
        <v>4.3</v>
      </c>
      <c r="H128" s="10" t="s">
        <v>63</v>
      </c>
      <c r="I128" s="18">
        <f t="shared" si="89"/>
        <v>76097.09999999999</v>
      </c>
      <c r="J128" s="18">
        <f t="shared" si="94"/>
        <v>260252.08199999997</v>
      </c>
      <c r="K128" s="18">
        <f t="shared" si="78"/>
        <v>286277.2902</v>
      </c>
      <c r="L128" s="18"/>
      <c r="M128" s="10"/>
      <c r="N128" s="10"/>
      <c r="O128" s="10"/>
      <c r="P128" s="10"/>
      <c r="Q128" s="28">
        <f t="shared" si="97"/>
        <v>286277.2902</v>
      </c>
      <c r="R128" s="111"/>
      <c r="S128" s="99">
        <f t="shared" si="95"/>
        <v>0</v>
      </c>
      <c r="T128" s="111"/>
      <c r="U128" s="99">
        <f t="shared" si="90"/>
        <v>0</v>
      </c>
      <c r="V128" s="111"/>
      <c r="W128" s="99">
        <f t="shared" si="91"/>
        <v>0</v>
      </c>
      <c r="X128" s="28">
        <f t="shared" si="92"/>
        <v>286277.2902</v>
      </c>
      <c r="Y128" s="13">
        <v>0.5</v>
      </c>
      <c r="Z128" s="99">
        <f t="shared" si="81"/>
        <v>143138.6451</v>
      </c>
      <c r="AA128" s="117"/>
      <c r="AB128" s="28">
        <f t="shared" si="98"/>
        <v>143138.6451</v>
      </c>
      <c r="AC128" s="16"/>
      <c r="AD128" s="51"/>
      <c r="AE128" s="120"/>
      <c r="AF128" s="1"/>
      <c r="AG128" s="1"/>
      <c r="AH128" s="1"/>
    </row>
    <row r="129" spans="1:34" s="2" customFormat="1" ht="22.5">
      <c r="A129" s="43">
        <v>106</v>
      </c>
      <c r="B129" s="29" t="s">
        <v>142</v>
      </c>
      <c r="C129" s="14" t="s">
        <v>35</v>
      </c>
      <c r="D129" s="14" t="s">
        <v>36</v>
      </c>
      <c r="E129" s="30"/>
      <c r="F129" s="10">
        <v>17697</v>
      </c>
      <c r="G129" s="100">
        <v>5.99</v>
      </c>
      <c r="H129" s="10" t="s">
        <v>65</v>
      </c>
      <c r="I129" s="18">
        <f t="shared" si="89"/>
        <v>106005.03</v>
      </c>
      <c r="J129" s="18">
        <f t="shared" si="94"/>
        <v>362537.20259999996</v>
      </c>
      <c r="K129" s="18">
        <f t="shared" si="78"/>
        <v>398790.92286</v>
      </c>
      <c r="L129" s="18"/>
      <c r="M129" s="10"/>
      <c r="N129" s="10"/>
      <c r="O129" s="10"/>
      <c r="P129" s="10"/>
      <c r="Q129" s="28">
        <f t="shared" si="97"/>
        <v>398790.92286</v>
      </c>
      <c r="R129" s="111"/>
      <c r="S129" s="99">
        <f t="shared" si="95"/>
        <v>0</v>
      </c>
      <c r="T129" s="111"/>
      <c r="U129" s="99">
        <f t="shared" si="90"/>
        <v>0</v>
      </c>
      <c r="V129" s="111"/>
      <c r="W129" s="99">
        <f t="shared" si="91"/>
        <v>0</v>
      </c>
      <c r="X129" s="28">
        <f t="shared" si="92"/>
        <v>398790.92286</v>
      </c>
      <c r="Y129" s="13">
        <v>0.5</v>
      </c>
      <c r="Z129" s="99">
        <f t="shared" si="81"/>
        <v>199395.46143</v>
      </c>
      <c r="AA129" s="117"/>
      <c r="AB129" s="28">
        <f t="shared" si="98"/>
        <v>199395.46143</v>
      </c>
      <c r="AC129" s="16">
        <v>0.5</v>
      </c>
      <c r="AD129" s="51">
        <f t="shared" si="99"/>
        <v>181268.60129999998</v>
      </c>
      <c r="AE129" s="120"/>
      <c r="AF129" s="1"/>
      <c r="AG129" s="1"/>
      <c r="AH129" s="1"/>
    </row>
    <row r="130" spans="1:34" s="2" customFormat="1" ht="23.25" customHeight="1">
      <c r="A130" s="30">
        <v>107</v>
      </c>
      <c r="B130" s="29" t="s">
        <v>143</v>
      </c>
      <c r="C130" s="14" t="s">
        <v>35</v>
      </c>
      <c r="D130" s="14" t="s">
        <v>36</v>
      </c>
      <c r="E130" s="30"/>
      <c r="F130" s="28">
        <v>17697</v>
      </c>
      <c r="G130" s="16">
        <v>5.99</v>
      </c>
      <c r="H130" s="14" t="s">
        <v>65</v>
      </c>
      <c r="I130" s="18">
        <f t="shared" si="89"/>
        <v>106005.03</v>
      </c>
      <c r="J130" s="18">
        <f t="shared" si="94"/>
        <v>362537.20259999996</v>
      </c>
      <c r="K130" s="18">
        <f t="shared" si="78"/>
        <v>398790.92286</v>
      </c>
      <c r="L130" s="18"/>
      <c r="M130" s="14"/>
      <c r="N130" s="28"/>
      <c r="O130" s="14"/>
      <c r="P130" s="28"/>
      <c r="Q130" s="28">
        <f t="shared" si="97"/>
        <v>398790.92286</v>
      </c>
      <c r="R130" s="56"/>
      <c r="S130" s="28">
        <f t="shared" si="95"/>
        <v>0</v>
      </c>
      <c r="T130" s="56"/>
      <c r="U130" s="28">
        <f t="shared" si="90"/>
        <v>0</v>
      </c>
      <c r="V130" s="56"/>
      <c r="W130" s="28">
        <f t="shared" si="91"/>
        <v>0</v>
      </c>
      <c r="X130" s="28">
        <f t="shared" si="92"/>
        <v>398790.92286</v>
      </c>
      <c r="Y130" s="16">
        <v>0.5</v>
      </c>
      <c r="Z130" s="28">
        <f t="shared" si="81"/>
        <v>199395.46143</v>
      </c>
      <c r="AA130" s="72"/>
      <c r="AB130" s="28">
        <f t="shared" si="98"/>
        <v>199395.46143</v>
      </c>
      <c r="AC130" s="16">
        <v>0.75</v>
      </c>
      <c r="AD130" s="51"/>
      <c r="AE130" s="120"/>
      <c r="AF130" s="1"/>
      <c r="AG130" s="1"/>
      <c r="AH130" s="1"/>
    </row>
    <row r="131" spans="1:34" s="2" customFormat="1" ht="33.75">
      <c r="A131" s="43">
        <v>108</v>
      </c>
      <c r="B131" s="29" t="s">
        <v>144</v>
      </c>
      <c r="C131" s="47" t="s">
        <v>145</v>
      </c>
      <c r="D131" s="14"/>
      <c r="E131" s="106"/>
      <c r="F131" s="28">
        <v>17697</v>
      </c>
      <c r="G131" s="16">
        <v>4.51</v>
      </c>
      <c r="H131" s="14" t="s">
        <v>63</v>
      </c>
      <c r="I131" s="18">
        <f t="shared" si="89"/>
        <v>79813.47</v>
      </c>
      <c r="J131" s="18">
        <f t="shared" si="94"/>
        <v>272962.0674</v>
      </c>
      <c r="K131" s="18">
        <f t="shared" si="78"/>
        <v>300258.27414000005</v>
      </c>
      <c r="L131" s="18"/>
      <c r="M131" s="14"/>
      <c r="N131" s="28"/>
      <c r="O131" s="14"/>
      <c r="P131" s="28"/>
      <c r="Q131" s="28">
        <f t="shared" si="97"/>
        <v>300258.27414000005</v>
      </c>
      <c r="R131" s="56"/>
      <c r="S131" s="28"/>
      <c r="T131" s="56"/>
      <c r="U131" s="28"/>
      <c r="V131" s="56"/>
      <c r="W131" s="28"/>
      <c r="X131" s="28">
        <f t="shared" si="92"/>
        <v>300258.27414000005</v>
      </c>
      <c r="Y131" s="16">
        <v>0.5</v>
      </c>
      <c r="Z131" s="28">
        <f t="shared" si="81"/>
        <v>150129.13707000003</v>
      </c>
      <c r="AA131" s="72"/>
      <c r="AB131" s="28">
        <f t="shared" si="98"/>
        <v>150129.13707000003</v>
      </c>
      <c r="AC131" s="16">
        <v>0.75</v>
      </c>
      <c r="AD131" s="51"/>
      <c r="AE131" s="120"/>
      <c r="AF131" s="1"/>
      <c r="AG131" s="1"/>
      <c r="AH131" s="1"/>
    </row>
    <row r="132" spans="1:34" s="2" customFormat="1" ht="35.25" customHeight="1">
      <c r="A132" s="43">
        <v>109</v>
      </c>
      <c r="B132" s="29" t="s">
        <v>146</v>
      </c>
      <c r="C132" s="45" t="s">
        <v>79</v>
      </c>
      <c r="D132" s="14" t="s">
        <v>36</v>
      </c>
      <c r="E132" s="95"/>
      <c r="F132" s="10">
        <v>17697</v>
      </c>
      <c r="G132" s="100">
        <v>5.99</v>
      </c>
      <c r="H132" s="10" t="s">
        <v>65</v>
      </c>
      <c r="I132" s="18">
        <f t="shared" si="89"/>
        <v>106005.03</v>
      </c>
      <c r="J132" s="18">
        <f t="shared" si="94"/>
        <v>362537.20259999996</v>
      </c>
      <c r="K132" s="18">
        <f t="shared" si="78"/>
        <v>398790.92286</v>
      </c>
      <c r="L132" s="18"/>
      <c r="M132" s="10"/>
      <c r="N132" s="10"/>
      <c r="O132" s="10"/>
      <c r="P132" s="10"/>
      <c r="Q132" s="28">
        <f t="shared" si="97"/>
        <v>398790.92286</v>
      </c>
      <c r="R132" s="111"/>
      <c r="S132" s="99">
        <f aca="true" t="shared" si="100" ref="S132:S135">F132*R132</f>
        <v>0</v>
      </c>
      <c r="T132" s="111"/>
      <c r="U132" s="99">
        <f aca="true" t="shared" si="101" ref="U132:U146">F132*T132</f>
        <v>0</v>
      </c>
      <c r="V132" s="111"/>
      <c r="W132" s="99">
        <f aca="true" t="shared" si="102" ref="W132:W146">F132*V132</f>
        <v>0</v>
      </c>
      <c r="X132" s="28">
        <f t="shared" si="92"/>
        <v>398790.92286</v>
      </c>
      <c r="Y132" s="13">
        <v>1</v>
      </c>
      <c r="Z132" s="99">
        <f t="shared" si="81"/>
        <v>398790.92286</v>
      </c>
      <c r="AA132" s="117"/>
      <c r="AB132" s="28">
        <f t="shared" si="98"/>
        <v>398790.92286</v>
      </c>
      <c r="AC132" s="16">
        <v>1</v>
      </c>
      <c r="AD132" s="51">
        <f t="shared" si="99"/>
        <v>362537.20259999996</v>
      </c>
      <c r="AE132" s="120"/>
      <c r="AF132" s="1"/>
      <c r="AG132" s="1"/>
      <c r="AH132" s="1"/>
    </row>
    <row r="133" spans="1:34" s="2" customFormat="1" ht="35.25" customHeight="1">
      <c r="A133" s="43">
        <v>110</v>
      </c>
      <c r="B133" s="29" t="s">
        <v>146</v>
      </c>
      <c r="C133" s="45" t="s">
        <v>66</v>
      </c>
      <c r="D133" s="14"/>
      <c r="E133" s="95"/>
      <c r="F133" s="10">
        <v>17697</v>
      </c>
      <c r="G133" s="100">
        <v>4.3</v>
      </c>
      <c r="H133" s="14" t="s">
        <v>63</v>
      </c>
      <c r="I133" s="18">
        <f t="shared" si="89"/>
        <v>76097.09999999999</v>
      </c>
      <c r="J133" s="18">
        <f t="shared" si="94"/>
        <v>260252.08199999997</v>
      </c>
      <c r="K133" s="18">
        <f t="shared" si="78"/>
        <v>286277.2902</v>
      </c>
      <c r="L133" s="18"/>
      <c r="M133" s="10"/>
      <c r="N133" s="10"/>
      <c r="O133" s="10"/>
      <c r="P133" s="10"/>
      <c r="Q133" s="28">
        <f t="shared" si="97"/>
        <v>286277.2902</v>
      </c>
      <c r="R133" s="111"/>
      <c r="S133" s="99">
        <f t="shared" si="100"/>
        <v>0</v>
      </c>
      <c r="T133" s="111"/>
      <c r="U133" s="99">
        <f t="shared" si="101"/>
        <v>0</v>
      </c>
      <c r="V133" s="111"/>
      <c r="W133" s="99">
        <f t="shared" si="102"/>
        <v>0</v>
      </c>
      <c r="X133" s="28">
        <f t="shared" si="92"/>
        <v>286277.2902</v>
      </c>
      <c r="Y133" s="13">
        <v>0.25</v>
      </c>
      <c r="Z133" s="99">
        <f t="shared" si="81"/>
        <v>71569.32255</v>
      </c>
      <c r="AA133" s="117"/>
      <c r="AB133" s="28">
        <f t="shared" si="98"/>
        <v>71569.32255</v>
      </c>
      <c r="AC133" s="16"/>
      <c r="AD133" s="51"/>
      <c r="AE133" s="120"/>
      <c r="AF133" s="1"/>
      <c r="AG133" s="1"/>
      <c r="AH133" s="1"/>
    </row>
    <row r="134" spans="1:34" s="2" customFormat="1" ht="12.75">
      <c r="A134" s="43">
        <v>111</v>
      </c>
      <c r="B134" s="29" t="s">
        <v>147</v>
      </c>
      <c r="C134" s="14" t="s">
        <v>35</v>
      </c>
      <c r="D134" s="14"/>
      <c r="E134" s="30"/>
      <c r="F134" s="10">
        <v>17697</v>
      </c>
      <c r="G134" s="100">
        <v>4.77</v>
      </c>
      <c r="H134" s="10" t="s">
        <v>63</v>
      </c>
      <c r="I134" s="18">
        <f t="shared" si="89"/>
        <v>84414.68999999999</v>
      </c>
      <c r="J134" s="18">
        <f t="shared" si="94"/>
        <v>288698.2398</v>
      </c>
      <c r="K134" s="18">
        <f t="shared" si="78"/>
        <v>317568.06378</v>
      </c>
      <c r="L134" s="18"/>
      <c r="M134" s="10"/>
      <c r="N134" s="10"/>
      <c r="O134" s="10"/>
      <c r="P134" s="10"/>
      <c r="Q134" s="28">
        <f t="shared" si="97"/>
        <v>317568.06378</v>
      </c>
      <c r="R134" s="111">
        <v>0.4</v>
      </c>
      <c r="S134" s="99">
        <f t="shared" si="100"/>
        <v>7078.8</v>
      </c>
      <c r="T134" s="111"/>
      <c r="U134" s="99">
        <f t="shared" si="101"/>
        <v>0</v>
      </c>
      <c r="V134" s="111"/>
      <c r="W134" s="99">
        <f t="shared" si="102"/>
        <v>0</v>
      </c>
      <c r="X134" s="28">
        <f t="shared" si="92"/>
        <v>324646.86378</v>
      </c>
      <c r="Y134" s="13">
        <v>1</v>
      </c>
      <c r="Z134" s="99">
        <f t="shared" si="81"/>
        <v>324646.86378</v>
      </c>
      <c r="AA134" s="117"/>
      <c r="AB134" s="28">
        <v>324647</v>
      </c>
      <c r="AC134" s="16">
        <v>1</v>
      </c>
      <c r="AD134" s="51">
        <v>288698</v>
      </c>
      <c r="AE134" s="122"/>
      <c r="AF134" s="1"/>
      <c r="AG134" s="1"/>
      <c r="AH134" s="1"/>
    </row>
    <row r="135" spans="1:34" s="2" customFormat="1" ht="22.5">
      <c r="A135" s="43">
        <v>112</v>
      </c>
      <c r="B135" s="29" t="s">
        <v>148</v>
      </c>
      <c r="C135" s="14" t="s">
        <v>110</v>
      </c>
      <c r="D135" s="14" t="s">
        <v>36</v>
      </c>
      <c r="E135" s="30"/>
      <c r="F135" s="10">
        <v>17697</v>
      </c>
      <c r="G135" s="100">
        <v>5.99</v>
      </c>
      <c r="H135" s="10" t="s">
        <v>65</v>
      </c>
      <c r="I135" s="18">
        <f t="shared" si="89"/>
        <v>106005.03</v>
      </c>
      <c r="J135" s="18">
        <f t="shared" si="94"/>
        <v>362537.20259999996</v>
      </c>
      <c r="K135" s="18">
        <f t="shared" si="78"/>
        <v>398790.92286</v>
      </c>
      <c r="L135" s="18"/>
      <c r="M135" s="10"/>
      <c r="N135" s="10"/>
      <c r="O135" s="10"/>
      <c r="P135" s="10"/>
      <c r="Q135" s="28">
        <f t="shared" si="97"/>
        <v>398790.92286</v>
      </c>
      <c r="R135" s="111">
        <v>0.4</v>
      </c>
      <c r="S135" s="99">
        <f t="shared" si="100"/>
        <v>7078.8</v>
      </c>
      <c r="T135" s="111"/>
      <c r="U135" s="99">
        <f t="shared" si="101"/>
        <v>0</v>
      </c>
      <c r="V135" s="111"/>
      <c r="W135" s="99">
        <f t="shared" si="102"/>
        <v>0</v>
      </c>
      <c r="X135" s="28">
        <f t="shared" si="92"/>
        <v>405869.72286</v>
      </c>
      <c r="Y135" s="13">
        <v>0.5</v>
      </c>
      <c r="Z135" s="99">
        <f t="shared" si="81"/>
        <v>202934.86143</v>
      </c>
      <c r="AA135" s="117"/>
      <c r="AB135" s="28">
        <f aca="true" t="shared" si="103" ref="AB135:AB144">Z135</f>
        <v>202934.86143</v>
      </c>
      <c r="AC135" s="16"/>
      <c r="AD135" s="51">
        <f aca="true" t="shared" si="104" ref="AD135:AD140">AC135*J135</f>
        <v>0</v>
      </c>
      <c r="AE135" s="120"/>
      <c r="AF135" s="1"/>
      <c r="AG135" s="1"/>
      <c r="AH135" s="1"/>
    </row>
    <row r="136" spans="1:34" s="2" customFormat="1" ht="22.5">
      <c r="A136" s="43">
        <v>113</v>
      </c>
      <c r="B136" s="29" t="s">
        <v>149</v>
      </c>
      <c r="C136" s="45" t="s">
        <v>136</v>
      </c>
      <c r="D136" s="14" t="s">
        <v>36</v>
      </c>
      <c r="E136" s="30"/>
      <c r="F136" s="10">
        <v>17697</v>
      </c>
      <c r="G136" s="100">
        <v>5.91</v>
      </c>
      <c r="H136" s="10" t="s">
        <v>43</v>
      </c>
      <c r="I136" s="18">
        <f t="shared" si="89"/>
        <v>104589.27</v>
      </c>
      <c r="J136" s="18">
        <f t="shared" si="94"/>
        <v>357695.30340000003</v>
      </c>
      <c r="K136" s="18">
        <f t="shared" si="78"/>
        <v>393464.8337400001</v>
      </c>
      <c r="L136" s="18"/>
      <c r="M136" s="10"/>
      <c r="N136" s="10"/>
      <c r="O136" s="10"/>
      <c r="P136" s="10"/>
      <c r="Q136" s="28">
        <f t="shared" si="97"/>
        <v>393464.8337400001</v>
      </c>
      <c r="R136" s="111"/>
      <c r="S136" s="99"/>
      <c r="T136" s="111"/>
      <c r="U136" s="99">
        <f t="shared" si="101"/>
        <v>0</v>
      </c>
      <c r="V136" s="111"/>
      <c r="W136" s="99">
        <f t="shared" si="102"/>
        <v>0</v>
      </c>
      <c r="X136" s="28">
        <f t="shared" si="92"/>
        <v>393464.8337400001</v>
      </c>
      <c r="Y136" s="13">
        <v>0.75</v>
      </c>
      <c r="Z136" s="99">
        <f t="shared" si="81"/>
        <v>295098.62530500005</v>
      </c>
      <c r="AA136" s="117"/>
      <c r="AB136" s="28">
        <f t="shared" si="103"/>
        <v>295098.62530500005</v>
      </c>
      <c r="AC136" s="16">
        <v>0.75</v>
      </c>
      <c r="AD136" s="51">
        <f t="shared" si="104"/>
        <v>268271.47755</v>
      </c>
      <c r="AE136" s="120"/>
      <c r="AF136" s="1"/>
      <c r="AG136" s="1"/>
      <c r="AH136" s="1"/>
    </row>
    <row r="137" spans="1:34" s="2" customFormat="1" ht="13.5" customHeight="1">
      <c r="A137" s="30">
        <v>114</v>
      </c>
      <c r="B137" s="29" t="s">
        <v>150</v>
      </c>
      <c r="C137" s="16" t="s">
        <v>151</v>
      </c>
      <c r="D137" s="14" t="s">
        <v>152</v>
      </c>
      <c r="E137" s="30"/>
      <c r="F137" s="10">
        <v>17697</v>
      </c>
      <c r="G137" s="100">
        <v>5.14</v>
      </c>
      <c r="H137" s="10" t="s">
        <v>81</v>
      </c>
      <c r="I137" s="18">
        <f t="shared" si="89"/>
        <v>90962.57999999999</v>
      </c>
      <c r="J137" s="18">
        <f t="shared" si="94"/>
        <v>311092.02359999996</v>
      </c>
      <c r="K137" s="18">
        <f t="shared" si="78"/>
        <v>342201.22595999995</v>
      </c>
      <c r="L137" s="18"/>
      <c r="M137" s="10"/>
      <c r="N137" s="10"/>
      <c r="O137" s="10"/>
      <c r="P137" s="10"/>
      <c r="Q137" s="28">
        <f t="shared" si="97"/>
        <v>342201.22595999995</v>
      </c>
      <c r="R137" s="111"/>
      <c r="S137" s="99">
        <f aca="true" t="shared" si="105" ref="S137:S144">F137*R137</f>
        <v>0</v>
      </c>
      <c r="T137" s="111"/>
      <c r="U137" s="99">
        <f t="shared" si="101"/>
        <v>0</v>
      </c>
      <c r="V137" s="111"/>
      <c r="W137" s="99">
        <f t="shared" si="102"/>
        <v>0</v>
      </c>
      <c r="X137" s="28">
        <f t="shared" si="92"/>
        <v>342201.22595999995</v>
      </c>
      <c r="Y137" s="13">
        <v>1</v>
      </c>
      <c r="Z137" s="99">
        <f t="shared" si="81"/>
        <v>342201.22595999995</v>
      </c>
      <c r="AA137" s="117"/>
      <c r="AB137" s="28">
        <f t="shared" si="103"/>
        <v>342201.22595999995</v>
      </c>
      <c r="AC137" s="16"/>
      <c r="AD137" s="51"/>
      <c r="AE137" s="120"/>
      <c r="AF137" s="1"/>
      <c r="AG137" s="1"/>
      <c r="AH137" s="1"/>
    </row>
    <row r="138" spans="1:34" s="2" customFormat="1" ht="12.75">
      <c r="A138" s="43">
        <v>115</v>
      </c>
      <c r="B138" s="29" t="s">
        <v>153</v>
      </c>
      <c r="C138" s="45" t="s">
        <v>136</v>
      </c>
      <c r="D138" s="14" t="s">
        <v>154</v>
      </c>
      <c r="E138" s="30"/>
      <c r="F138" s="14">
        <v>17697</v>
      </c>
      <c r="G138" s="16">
        <v>5.91</v>
      </c>
      <c r="H138" s="14" t="s">
        <v>65</v>
      </c>
      <c r="I138" s="18">
        <f t="shared" si="89"/>
        <v>104589.27</v>
      </c>
      <c r="J138" s="18">
        <f t="shared" si="94"/>
        <v>357695.30340000003</v>
      </c>
      <c r="K138" s="18">
        <f t="shared" si="78"/>
        <v>393464.8337400001</v>
      </c>
      <c r="L138" s="18"/>
      <c r="M138" s="14"/>
      <c r="N138" s="14"/>
      <c r="O138" s="14"/>
      <c r="P138" s="14"/>
      <c r="Q138" s="28">
        <f t="shared" si="97"/>
        <v>393464.8337400001</v>
      </c>
      <c r="R138" s="14"/>
      <c r="S138" s="28">
        <f t="shared" si="105"/>
        <v>0</v>
      </c>
      <c r="T138" s="56">
        <v>0.8</v>
      </c>
      <c r="U138" s="28">
        <f t="shared" si="101"/>
        <v>14157.6</v>
      </c>
      <c r="V138" s="56"/>
      <c r="W138" s="28">
        <f t="shared" si="102"/>
        <v>0</v>
      </c>
      <c r="X138" s="28">
        <f t="shared" si="92"/>
        <v>407622.43374000007</v>
      </c>
      <c r="Y138" s="73">
        <v>1</v>
      </c>
      <c r="Z138" s="28">
        <f t="shared" si="81"/>
        <v>407622.43374000007</v>
      </c>
      <c r="AA138" s="72"/>
      <c r="AB138" s="28">
        <f t="shared" si="103"/>
        <v>407622.43374000007</v>
      </c>
      <c r="AC138" s="16">
        <v>1</v>
      </c>
      <c r="AD138" s="51">
        <f t="shared" si="104"/>
        <v>357695.30340000003</v>
      </c>
      <c r="AE138" s="120"/>
      <c r="AF138" s="1"/>
      <c r="AG138" s="1"/>
      <c r="AH138" s="1"/>
    </row>
    <row r="139" spans="1:34" s="2" customFormat="1" ht="12.75">
      <c r="A139" s="43">
        <v>116</v>
      </c>
      <c r="B139" s="29" t="s">
        <v>155</v>
      </c>
      <c r="C139" s="14" t="s">
        <v>156</v>
      </c>
      <c r="D139" s="14" t="s">
        <v>56</v>
      </c>
      <c r="E139" s="30"/>
      <c r="F139" s="14">
        <v>17697</v>
      </c>
      <c r="G139" s="16">
        <v>4.89</v>
      </c>
      <c r="H139" s="14" t="s">
        <v>70</v>
      </c>
      <c r="I139" s="18">
        <f t="shared" si="89"/>
        <v>86538.32999999999</v>
      </c>
      <c r="J139" s="18">
        <f t="shared" si="94"/>
        <v>295961.08859999996</v>
      </c>
      <c r="K139" s="18">
        <f t="shared" si="78"/>
        <v>325557.19746</v>
      </c>
      <c r="L139" s="18"/>
      <c r="M139" s="14"/>
      <c r="N139" s="14"/>
      <c r="O139" s="14"/>
      <c r="P139" s="14"/>
      <c r="Q139" s="28">
        <f t="shared" si="97"/>
        <v>325557.19746</v>
      </c>
      <c r="R139" s="14"/>
      <c r="S139" s="28">
        <f t="shared" si="105"/>
        <v>0</v>
      </c>
      <c r="T139" s="56">
        <v>0.8</v>
      </c>
      <c r="U139" s="28">
        <f t="shared" si="101"/>
        <v>14157.6</v>
      </c>
      <c r="V139" s="56"/>
      <c r="W139" s="28">
        <f t="shared" si="102"/>
        <v>0</v>
      </c>
      <c r="X139" s="28">
        <f t="shared" si="92"/>
        <v>339714.79746</v>
      </c>
      <c r="Y139" s="73">
        <v>1.75</v>
      </c>
      <c r="Z139" s="28">
        <f t="shared" si="81"/>
        <v>594500.8955549999</v>
      </c>
      <c r="AA139" s="72"/>
      <c r="AB139" s="28">
        <f t="shared" si="103"/>
        <v>594500.8955549999</v>
      </c>
      <c r="AC139" s="16"/>
      <c r="AD139" s="51">
        <f t="shared" si="104"/>
        <v>0</v>
      </c>
      <c r="AE139" s="120"/>
      <c r="AF139" s="1"/>
      <c r="AG139" s="1"/>
      <c r="AH139" s="1"/>
    </row>
    <row r="140" spans="1:34" s="2" customFormat="1" ht="12.75">
      <c r="A140" s="30">
        <v>117</v>
      </c>
      <c r="B140" s="29" t="s">
        <v>128</v>
      </c>
      <c r="C140" s="14" t="s">
        <v>35</v>
      </c>
      <c r="D140" s="14"/>
      <c r="E140" s="30"/>
      <c r="F140" s="14">
        <v>17697</v>
      </c>
      <c r="G140" s="16">
        <v>4.77</v>
      </c>
      <c r="H140" s="14" t="s">
        <v>63</v>
      </c>
      <c r="I140" s="18">
        <f t="shared" si="89"/>
        <v>84414.68999999999</v>
      </c>
      <c r="J140" s="18">
        <f t="shared" si="94"/>
        <v>288698.2398</v>
      </c>
      <c r="K140" s="18">
        <f t="shared" si="78"/>
        <v>317568.06378</v>
      </c>
      <c r="L140" s="18"/>
      <c r="M140" s="14"/>
      <c r="N140" s="14"/>
      <c r="O140" s="14"/>
      <c r="P140" s="14"/>
      <c r="Q140" s="28">
        <f t="shared" si="97"/>
        <v>317568.06378</v>
      </c>
      <c r="R140" s="14"/>
      <c r="S140" s="28">
        <f t="shared" si="105"/>
        <v>0</v>
      </c>
      <c r="T140" s="56">
        <v>0.8</v>
      </c>
      <c r="U140" s="28">
        <f t="shared" si="101"/>
        <v>14157.6</v>
      </c>
      <c r="V140" s="56"/>
      <c r="W140" s="28">
        <f t="shared" si="102"/>
        <v>0</v>
      </c>
      <c r="X140" s="28">
        <f t="shared" si="92"/>
        <v>331725.66378</v>
      </c>
      <c r="Y140" s="73">
        <v>1.5</v>
      </c>
      <c r="Z140" s="28">
        <f t="shared" si="81"/>
        <v>497588.49567</v>
      </c>
      <c r="AA140" s="72"/>
      <c r="AB140" s="28">
        <f t="shared" si="103"/>
        <v>497588.49567</v>
      </c>
      <c r="AC140" s="16">
        <v>1</v>
      </c>
      <c r="AD140" s="51">
        <f t="shared" si="104"/>
        <v>288698.2398</v>
      </c>
      <c r="AE140" s="120"/>
      <c r="AF140" s="1"/>
      <c r="AG140" s="1"/>
      <c r="AH140" s="1"/>
    </row>
    <row r="141" spans="1:34" s="2" customFormat="1" ht="12.75">
      <c r="A141" s="30">
        <v>118</v>
      </c>
      <c r="B141" s="29" t="s">
        <v>128</v>
      </c>
      <c r="C141" s="14" t="s">
        <v>35</v>
      </c>
      <c r="D141" s="14"/>
      <c r="E141" s="30"/>
      <c r="F141" s="14">
        <v>17697</v>
      </c>
      <c r="G141" s="16">
        <v>4.77</v>
      </c>
      <c r="H141" s="14" t="s">
        <v>63</v>
      </c>
      <c r="I141" s="18">
        <f t="shared" si="89"/>
        <v>84414.68999999999</v>
      </c>
      <c r="J141" s="18">
        <f t="shared" si="94"/>
        <v>288698.2398</v>
      </c>
      <c r="K141" s="18">
        <f t="shared" si="78"/>
        <v>317568.06378</v>
      </c>
      <c r="L141" s="18"/>
      <c r="M141" s="14"/>
      <c r="N141" s="14"/>
      <c r="O141" s="14"/>
      <c r="P141" s="14"/>
      <c r="Q141" s="28">
        <f t="shared" si="97"/>
        <v>317568.06378</v>
      </c>
      <c r="R141" s="14"/>
      <c r="S141" s="28">
        <f t="shared" si="105"/>
        <v>0</v>
      </c>
      <c r="T141" s="56">
        <v>0.8</v>
      </c>
      <c r="U141" s="28">
        <f t="shared" si="101"/>
        <v>14157.6</v>
      </c>
      <c r="V141" s="56"/>
      <c r="W141" s="28">
        <f t="shared" si="102"/>
        <v>0</v>
      </c>
      <c r="X141" s="28">
        <f t="shared" si="92"/>
        <v>331725.66378</v>
      </c>
      <c r="Y141" s="73">
        <v>0.75</v>
      </c>
      <c r="Z141" s="28">
        <f t="shared" si="81"/>
        <v>248794.247835</v>
      </c>
      <c r="AA141" s="72"/>
      <c r="AB141" s="28">
        <f t="shared" si="103"/>
        <v>248794.247835</v>
      </c>
      <c r="AC141" s="16">
        <v>0.75</v>
      </c>
      <c r="AD141" s="51">
        <f>AB141</f>
        <v>248794.247835</v>
      </c>
      <c r="AE141" s="120"/>
      <c r="AF141" s="1"/>
      <c r="AG141" s="1"/>
      <c r="AH141" s="1"/>
    </row>
    <row r="142" spans="1:34" s="2" customFormat="1" ht="12.75">
      <c r="A142" s="30">
        <v>119</v>
      </c>
      <c r="B142" s="29" t="s">
        <v>128</v>
      </c>
      <c r="C142" s="45" t="s">
        <v>69</v>
      </c>
      <c r="D142" s="14"/>
      <c r="E142" s="30"/>
      <c r="F142" s="14">
        <v>17697</v>
      </c>
      <c r="G142" s="16">
        <v>4.26</v>
      </c>
      <c r="H142" s="14" t="s">
        <v>63</v>
      </c>
      <c r="I142" s="18">
        <f t="shared" si="89"/>
        <v>75389.22</v>
      </c>
      <c r="J142" s="18">
        <f t="shared" si="94"/>
        <v>257831.1324</v>
      </c>
      <c r="K142" s="18">
        <f t="shared" si="78"/>
        <v>283614.24564000004</v>
      </c>
      <c r="L142" s="18"/>
      <c r="M142" s="14"/>
      <c r="N142" s="14"/>
      <c r="O142" s="14"/>
      <c r="P142" s="14"/>
      <c r="Q142" s="28">
        <f t="shared" si="97"/>
        <v>283614.24564000004</v>
      </c>
      <c r="R142" s="14"/>
      <c r="S142" s="28">
        <f t="shared" si="105"/>
        <v>0</v>
      </c>
      <c r="T142" s="56">
        <v>0.8</v>
      </c>
      <c r="U142" s="28">
        <f t="shared" si="101"/>
        <v>14157.6</v>
      </c>
      <c r="V142" s="56"/>
      <c r="W142" s="28">
        <f t="shared" si="102"/>
        <v>0</v>
      </c>
      <c r="X142" s="28">
        <f t="shared" si="92"/>
        <v>297771.84564</v>
      </c>
      <c r="Y142" s="73">
        <v>1.25</v>
      </c>
      <c r="Z142" s="28">
        <f t="shared" si="81"/>
        <v>372214.80705</v>
      </c>
      <c r="AA142" s="72"/>
      <c r="AB142" s="28">
        <f t="shared" si="103"/>
        <v>372214.80705</v>
      </c>
      <c r="AC142" s="16">
        <v>1</v>
      </c>
      <c r="AD142" s="51">
        <f aca="true" t="shared" si="106" ref="AD142:AD144">AC142*J142</f>
        <v>257831.1324</v>
      </c>
      <c r="AE142" s="120"/>
      <c r="AF142" s="1"/>
      <c r="AG142" s="1"/>
      <c r="AH142" s="1"/>
    </row>
    <row r="143" spans="1:34" s="2" customFormat="1" ht="22.5">
      <c r="A143" s="30">
        <v>120</v>
      </c>
      <c r="B143" s="29" t="s">
        <v>157</v>
      </c>
      <c r="C143" s="14" t="s">
        <v>158</v>
      </c>
      <c r="D143" s="14"/>
      <c r="E143" s="30"/>
      <c r="F143" s="14">
        <v>17697</v>
      </c>
      <c r="G143" s="16">
        <v>4.4</v>
      </c>
      <c r="H143" s="14" t="s">
        <v>63</v>
      </c>
      <c r="I143" s="18">
        <f t="shared" si="89"/>
        <v>77866.8</v>
      </c>
      <c r="J143" s="18">
        <f t="shared" si="94"/>
        <v>266304.456</v>
      </c>
      <c r="K143" s="18">
        <f t="shared" si="78"/>
        <v>292934.90160000004</v>
      </c>
      <c r="L143" s="18"/>
      <c r="M143" s="14"/>
      <c r="N143" s="14"/>
      <c r="O143" s="14"/>
      <c r="P143" s="14"/>
      <c r="Q143" s="28">
        <f t="shared" si="97"/>
        <v>292934.90160000004</v>
      </c>
      <c r="R143" s="14"/>
      <c r="S143" s="28">
        <f t="shared" si="105"/>
        <v>0</v>
      </c>
      <c r="T143" s="56">
        <v>0.8</v>
      </c>
      <c r="U143" s="28">
        <f t="shared" si="101"/>
        <v>14157.6</v>
      </c>
      <c r="V143" s="56"/>
      <c r="W143" s="28">
        <f t="shared" si="102"/>
        <v>0</v>
      </c>
      <c r="X143" s="28">
        <f t="shared" si="92"/>
        <v>307092.5016</v>
      </c>
      <c r="Y143" s="73">
        <v>1</v>
      </c>
      <c r="Z143" s="28">
        <f t="shared" si="81"/>
        <v>307092.5016</v>
      </c>
      <c r="AA143" s="72"/>
      <c r="AB143" s="28">
        <f t="shared" si="103"/>
        <v>307092.5016</v>
      </c>
      <c r="AC143" s="16">
        <v>1</v>
      </c>
      <c r="AD143" s="51">
        <f t="shared" si="106"/>
        <v>266304.456</v>
      </c>
      <c r="AE143" s="120"/>
      <c r="AF143" s="1"/>
      <c r="AG143" s="1"/>
      <c r="AH143" s="1"/>
    </row>
    <row r="144" spans="1:34" s="2" customFormat="1" ht="22.5">
      <c r="A144" s="30">
        <v>121</v>
      </c>
      <c r="B144" s="29" t="s">
        <v>157</v>
      </c>
      <c r="C144" s="14" t="s">
        <v>136</v>
      </c>
      <c r="D144" s="14" t="s">
        <v>36</v>
      </c>
      <c r="E144" s="30"/>
      <c r="F144" s="14">
        <v>17697</v>
      </c>
      <c r="G144" s="16">
        <v>5.91</v>
      </c>
      <c r="H144" s="14" t="s">
        <v>65</v>
      </c>
      <c r="I144" s="18">
        <f t="shared" si="89"/>
        <v>104589.27</v>
      </c>
      <c r="J144" s="18">
        <f t="shared" si="94"/>
        <v>357695.30340000003</v>
      </c>
      <c r="K144" s="18">
        <f t="shared" si="78"/>
        <v>393464.8337400001</v>
      </c>
      <c r="L144" s="18"/>
      <c r="M144" s="14"/>
      <c r="N144" s="14"/>
      <c r="O144" s="14"/>
      <c r="P144" s="14"/>
      <c r="Q144" s="28">
        <f t="shared" si="97"/>
        <v>393464.8337400001</v>
      </c>
      <c r="R144" s="14"/>
      <c r="S144" s="28">
        <f t="shared" si="105"/>
        <v>0</v>
      </c>
      <c r="T144" s="56">
        <v>0.8</v>
      </c>
      <c r="U144" s="28">
        <f t="shared" si="101"/>
        <v>14157.6</v>
      </c>
      <c r="V144" s="56"/>
      <c r="W144" s="28">
        <f t="shared" si="102"/>
        <v>0</v>
      </c>
      <c r="X144" s="28">
        <f t="shared" si="92"/>
        <v>407622.43374000007</v>
      </c>
      <c r="Y144" s="73">
        <v>0.5</v>
      </c>
      <c r="Z144" s="28">
        <f t="shared" si="81"/>
        <v>203811.21687000003</v>
      </c>
      <c r="AA144" s="72"/>
      <c r="AB144" s="28">
        <f t="shared" si="103"/>
        <v>203811.21687000003</v>
      </c>
      <c r="AC144" s="16">
        <v>0.5</v>
      </c>
      <c r="AD144" s="51">
        <f t="shared" si="106"/>
        <v>178847.65170000002</v>
      </c>
      <c r="AE144" s="120"/>
      <c r="AF144" s="1"/>
      <c r="AG144" s="1"/>
      <c r="AH144" s="1"/>
    </row>
    <row r="145" spans="1:34" s="2" customFormat="1" ht="22.5">
      <c r="A145" s="30">
        <v>122</v>
      </c>
      <c r="B145" s="29" t="s">
        <v>159</v>
      </c>
      <c r="C145" s="45" t="s">
        <v>158</v>
      </c>
      <c r="D145" s="14"/>
      <c r="E145" s="30"/>
      <c r="F145" s="14">
        <v>17697</v>
      </c>
      <c r="G145" s="16">
        <v>4.4</v>
      </c>
      <c r="H145" s="14" t="s">
        <v>63</v>
      </c>
      <c r="I145" s="18">
        <f t="shared" si="89"/>
        <v>77866.8</v>
      </c>
      <c r="J145" s="18">
        <f t="shared" si="94"/>
        <v>266304.456</v>
      </c>
      <c r="K145" s="18">
        <f t="shared" si="78"/>
        <v>292934.90160000004</v>
      </c>
      <c r="L145" s="18"/>
      <c r="M145" s="14"/>
      <c r="N145" s="14"/>
      <c r="O145" s="14"/>
      <c r="P145" s="14"/>
      <c r="Q145" s="28">
        <f t="shared" si="97"/>
        <v>292934.90160000004</v>
      </c>
      <c r="R145" s="14"/>
      <c r="S145" s="28"/>
      <c r="T145" s="56">
        <v>0.8</v>
      </c>
      <c r="U145" s="28">
        <f t="shared" si="101"/>
        <v>14157.6</v>
      </c>
      <c r="V145" s="56"/>
      <c r="W145" s="28">
        <f t="shared" si="102"/>
        <v>0</v>
      </c>
      <c r="X145" s="28">
        <f t="shared" si="92"/>
        <v>307092.5016</v>
      </c>
      <c r="Y145" s="73">
        <v>0.75</v>
      </c>
      <c r="Z145" s="28">
        <v>355299</v>
      </c>
      <c r="AA145" s="72"/>
      <c r="AB145" s="28">
        <v>355299</v>
      </c>
      <c r="AC145" s="16">
        <v>0.75</v>
      </c>
      <c r="AD145" s="51">
        <v>199728</v>
      </c>
      <c r="AE145" s="120"/>
      <c r="AF145" s="1"/>
      <c r="AG145" s="1"/>
      <c r="AH145" s="1"/>
    </row>
    <row r="146" spans="1:34" s="2" customFormat="1" ht="12.75">
      <c r="A146" s="30">
        <v>123</v>
      </c>
      <c r="B146" s="29" t="s">
        <v>160</v>
      </c>
      <c r="C146" s="45" t="s">
        <v>89</v>
      </c>
      <c r="D146" s="14" t="s">
        <v>73</v>
      </c>
      <c r="E146" s="30"/>
      <c r="F146" s="14">
        <v>17697</v>
      </c>
      <c r="G146" s="16">
        <v>5.04</v>
      </c>
      <c r="H146" s="14" t="s">
        <v>70</v>
      </c>
      <c r="I146" s="18">
        <f t="shared" si="89"/>
        <v>89192.88</v>
      </c>
      <c r="J146" s="18">
        <f t="shared" si="94"/>
        <v>305039.6496</v>
      </c>
      <c r="K146" s="18">
        <f t="shared" si="78"/>
        <v>335543.61456</v>
      </c>
      <c r="L146" s="18"/>
      <c r="M146" s="14"/>
      <c r="N146" s="14"/>
      <c r="O146" s="14"/>
      <c r="P146" s="14"/>
      <c r="Q146" s="28">
        <f t="shared" si="97"/>
        <v>335543.61456</v>
      </c>
      <c r="R146" s="14"/>
      <c r="S146" s="28">
        <f>F146*R146</f>
        <v>0</v>
      </c>
      <c r="T146" s="56">
        <v>0.8</v>
      </c>
      <c r="U146" s="28">
        <f t="shared" si="101"/>
        <v>14157.6</v>
      </c>
      <c r="V146" s="56"/>
      <c r="W146" s="28">
        <f t="shared" si="102"/>
        <v>0</v>
      </c>
      <c r="X146" s="28">
        <f t="shared" si="92"/>
        <v>349701.21456</v>
      </c>
      <c r="Y146" s="73">
        <v>0.5</v>
      </c>
      <c r="Z146" s="28">
        <f aca="true" t="shared" si="107" ref="Z146:Z152">X146*Y146</f>
        <v>174850.60728</v>
      </c>
      <c r="AA146" s="72"/>
      <c r="AB146" s="28">
        <v>174851</v>
      </c>
      <c r="AC146" s="16">
        <v>0.5</v>
      </c>
      <c r="AD146" s="51">
        <v>152520</v>
      </c>
      <c r="AE146" s="120"/>
      <c r="AF146" s="1"/>
      <c r="AG146" s="1"/>
      <c r="AH146" s="1"/>
    </row>
    <row r="147" spans="1:34" s="2" customFormat="1" ht="29.25" customHeight="1">
      <c r="A147" s="47">
        <v>124</v>
      </c>
      <c r="B147" s="29" t="s">
        <v>161</v>
      </c>
      <c r="C147" s="14" t="s">
        <v>71</v>
      </c>
      <c r="D147" s="14"/>
      <c r="E147" s="30"/>
      <c r="F147" s="28">
        <v>17697</v>
      </c>
      <c r="G147" s="16">
        <v>4.26</v>
      </c>
      <c r="H147" s="14" t="s">
        <v>63</v>
      </c>
      <c r="I147" s="18">
        <f t="shared" si="89"/>
        <v>75389.22</v>
      </c>
      <c r="J147" s="18">
        <f t="shared" si="94"/>
        <v>257831.1324</v>
      </c>
      <c r="K147" s="18">
        <f t="shared" si="78"/>
        <v>283614.24564000004</v>
      </c>
      <c r="L147" s="10"/>
      <c r="M147" s="55"/>
      <c r="N147" s="10"/>
      <c r="O147" s="27"/>
      <c r="P147" s="10"/>
      <c r="Q147" s="28">
        <f t="shared" si="97"/>
        <v>283614.24564000004</v>
      </c>
      <c r="R147" s="10"/>
      <c r="S147" s="27"/>
      <c r="T147" s="18"/>
      <c r="U147" s="135"/>
      <c r="V147" s="27"/>
      <c r="W147" s="36"/>
      <c r="X147" s="28">
        <f aca="true" t="shared" si="108" ref="X147:X149">Q147</f>
        <v>283614.24564000004</v>
      </c>
      <c r="Y147" s="30">
        <v>0.25</v>
      </c>
      <c r="Z147" s="137">
        <f t="shared" si="107"/>
        <v>70903.56141000001</v>
      </c>
      <c r="AA147" s="138"/>
      <c r="AB147" s="28">
        <f aca="true" t="shared" si="109" ref="AB147:AB152">Z147</f>
        <v>70903.56141000001</v>
      </c>
      <c r="AC147" s="14"/>
      <c r="AD147" s="18">
        <f aca="true" t="shared" si="110" ref="AD147:AD152">AC147*J147</f>
        <v>0</v>
      </c>
      <c r="AE147" s="120"/>
      <c r="AF147" s="1"/>
      <c r="AG147" s="1"/>
      <c r="AH147" s="1"/>
    </row>
    <row r="148" spans="1:34" s="2" customFormat="1" ht="22.5">
      <c r="A148" s="47">
        <v>125</v>
      </c>
      <c r="B148" s="29" t="s">
        <v>162</v>
      </c>
      <c r="C148" s="14" t="s">
        <v>71</v>
      </c>
      <c r="D148" s="14"/>
      <c r="E148" s="30"/>
      <c r="F148" s="28">
        <v>17697</v>
      </c>
      <c r="G148" s="16">
        <v>4.26</v>
      </c>
      <c r="H148" s="14" t="s">
        <v>63</v>
      </c>
      <c r="I148" s="18">
        <f t="shared" si="89"/>
        <v>75389.22</v>
      </c>
      <c r="J148" s="18">
        <f t="shared" si="94"/>
        <v>257831.1324</v>
      </c>
      <c r="K148" s="18">
        <f t="shared" si="78"/>
        <v>283614.24564000004</v>
      </c>
      <c r="L148" s="10"/>
      <c r="M148" s="55"/>
      <c r="N148" s="10"/>
      <c r="O148" s="27"/>
      <c r="P148" s="10"/>
      <c r="Q148" s="28">
        <f t="shared" si="97"/>
        <v>283614.24564000004</v>
      </c>
      <c r="R148" s="10"/>
      <c r="S148" s="27"/>
      <c r="T148" s="18"/>
      <c r="U148" s="135"/>
      <c r="V148" s="27"/>
      <c r="W148" s="36"/>
      <c r="X148" s="28">
        <f t="shared" si="108"/>
        <v>283614.24564000004</v>
      </c>
      <c r="Y148" s="30">
        <v>1</v>
      </c>
      <c r="Z148" s="28">
        <f t="shared" si="107"/>
        <v>283614.24564000004</v>
      </c>
      <c r="AA148" s="72"/>
      <c r="AB148" s="28">
        <v>283614</v>
      </c>
      <c r="AC148" s="14">
        <v>1</v>
      </c>
      <c r="AD148" s="18">
        <v>257831</v>
      </c>
      <c r="AE148" s="120"/>
      <c r="AF148" s="1"/>
      <c r="AG148" s="1"/>
      <c r="AH148" s="1"/>
    </row>
    <row r="149" spans="1:34" s="2" customFormat="1" ht="12.75">
      <c r="A149" s="123">
        <v>126</v>
      </c>
      <c r="B149" s="29" t="s">
        <v>163</v>
      </c>
      <c r="C149" s="100" t="s">
        <v>104</v>
      </c>
      <c r="D149" s="10" t="s">
        <v>154</v>
      </c>
      <c r="E149" s="105"/>
      <c r="F149" s="123">
        <v>17697</v>
      </c>
      <c r="G149" s="16">
        <v>5.99</v>
      </c>
      <c r="H149" s="14" t="s">
        <v>65</v>
      </c>
      <c r="I149" s="18">
        <f t="shared" si="89"/>
        <v>106005.03</v>
      </c>
      <c r="J149" s="18">
        <f t="shared" si="94"/>
        <v>362537.20259999996</v>
      </c>
      <c r="K149" s="18">
        <f t="shared" si="78"/>
        <v>398790.92286</v>
      </c>
      <c r="L149" s="10"/>
      <c r="M149" s="55"/>
      <c r="N149" s="10"/>
      <c r="O149" s="27"/>
      <c r="P149" s="10"/>
      <c r="Q149" s="28">
        <f t="shared" si="97"/>
        <v>398790.92286</v>
      </c>
      <c r="R149" s="10"/>
      <c r="S149" s="27"/>
      <c r="T149" s="18"/>
      <c r="U149" s="135"/>
      <c r="V149" s="27"/>
      <c r="W149" s="36"/>
      <c r="X149" s="28">
        <f t="shared" si="108"/>
        <v>398790.92286</v>
      </c>
      <c r="Y149" s="30">
        <v>0.5</v>
      </c>
      <c r="Z149" s="44">
        <f t="shared" si="107"/>
        <v>199395.46143</v>
      </c>
      <c r="AA149" s="138"/>
      <c r="AB149" s="28">
        <f t="shared" si="109"/>
        <v>199395.46143</v>
      </c>
      <c r="AC149" s="36">
        <v>0.5</v>
      </c>
      <c r="AD149" s="139">
        <f t="shared" si="110"/>
        <v>181268.60129999998</v>
      </c>
      <c r="AE149" s="120"/>
      <c r="AF149" s="1"/>
      <c r="AG149" s="1"/>
      <c r="AH149" s="1"/>
    </row>
    <row r="150" spans="1:34" s="2" customFormat="1" ht="22.5">
      <c r="A150" s="30">
        <v>127</v>
      </c>
      <c r="B150" s="29" t="s">
        <v>164</v>
      </c>
      <c r="C150" s="124" t="s">
        <v>79</v>
      </c>
      <c r="D150" s="14" t="s">
        <v>154</v>
      </c>
      <c r="E150" s="125"/>
      <c r="F150" s="123">
        <v>17697</v>
      </c>
      <c r="G150" s="16">
        <v>5.99</v>
      </c>
      <c r="H150" s="14" t="s">
        <v>65</v>
      </c>
      <c r="I150" s="18">
        <f t="shared" si="89"/>
        <v>106005.03</v>
      </c>
      <c r="J150" s="18">
        <f t="shared" si="94"/>
        <v>362537.20259999996</v>
      </c>
      <c r="K150" s="18">
        <f t="shared" si="78"/>
        <v>398790.92286</v>
      </c>
      <c r="L150" s="10"/>
      <c r="M150" s="55"/>
      <c r="N150" s="10"/>
      <c r="O150" s="27"/>
      <c r="P150" s="10"/>
      <c r="Q150" s="28">
        <f t="shared" si="97"/>
        <v>398790.92286</v>
      </c>
      <c r="R150" s="10"/>
      <c r="S150" s="27"/>
      <c r="T150" s="18"/>
      <c r="U150" s="135"/>
      <c r="V150" s="27"/>
      <c r="W150" s="36"/>
      <c r="X150" s="28">
        <f aca="true" t="shared" si="111" ref="X150:X162">Q150+S150+W150+U150</f>
        <v>398790.92286</v>
      </c>
      <c r="Y150" s="30">
        <v>1.25</v>
      </c>
      <c r="Z150" s="28">
        <f t="shared" si="107"/>
        <v>498488.653575</v>
      </c>
      <c r="AA150" s="72"/>
      <c r="AB150" s="28">
        <f t="shared" si="109"/>
        <v>498488.653575</v>
      </c>
      <c r="AC150" s="38">
        <v>1</v>
      </c>
      <c r="AD150" s="51">
        <f t="shared" si="110"/>
        <v>362537.20259999996</v>
      </c>
      <c r="AE150" s="120"/>
      <c r="AF150" s="1"/>
      <c r="AG150" s="1"/>
      <c r="AH150" s="1"/>
    </row>
    <row r="151" spans="1:34" s="2" customFormat="1" ht="33.75">
      <c r="A151" s="30">
        <v>128</v>
      </c>
      <c r="B151" s="29" t="s">
        <v>165</v>
      </c>
      <c r="C151" s="47" t="s">
        <v>35</v>
      </c>
      <c r="D151" s="14"/>
      <c r="E151" s="43"/>
      <c r="F151" s="28">
        <v>17697</v>
      </c>
      <c r="G151" s="16">
        <v>4.77</v>
      </c>
      <c r="H151" s="14" t="s">
        <v>63</v>
      </c>
      <c r="I151" s="18">
        <f t="shared" si="89"/>
        <v>84414.68999999999</v>
      </c>
      <c r="J151" s="18">
        <f t="shared" si="94"/>
        <v>288698.2398</v>
      </c>
      <c r="K151" s="18">
        <f t="shared" si="78"/>
        <v>317568.06378</v>
      </c>
      <c r="L151" s="18"/>
      <c r="M151" s="14"/>
      <c r="N151" s="28"/>
      <c r="O151" s="14"/>
      <c r="P151" s="28"/>
      <c r="Q151" s="28">
        <f t="shared" si="97"/>
        <v>317568.06378</v>
      </c>
      <c r="R151" s="56"/>
      <c r="S151" s="28">
        <v>0</v>
      </c>
      <c r="T151" s="56"/>
      <c r="U151" s="28">
        <v>0</v>
      </c>
      <c r="V151" s="56"/>
      <c r="W151" s="28" t="e">
        <f>#REF!*V151</f>
        <v>#REF!</v>
      </c>
      <c r="X151" s="28">
        <f>Q151</f>
        <v>317568.06378</v>
      </c>
      <c r="Y151" s="16">
        <v>1</v>
      </c>
      <c r="Z151" s="28">
        <f t="shared" si="107"/>
        <v>317568.06378</v>
      </c>
      <c r="AA151" s="72"/>
      <c r="AB151" s="28">
        <f t="shared" si="109"/>
        <v>317568.06378</v>
      </c>
      <c r="AC151" s="16">
        <v>1</v>
      </c>
      <c r="AD151" s="51">
        <f t="shared" si="110"/>
        <v>288698.2398</v>
      </c>
      <c r="AE151" s="122"/>
      <c r="AF151" s="1"/>
      <c r="AG151" s="1"/>
      <c r="AH151" s="1"/>
    </row>
    <row r="152" spans="1:34" s="2" customFormat="1" ht="12.75">
      <c r="A152" s="30">
        <v>129</v>
      </c>
      <c r="B152" s="126" t="s">
        <v>166</v>
      </c>
      <c r="C152" s="124" t="s">
        <v>167</v>
      </c>
      <c r="D152" s="14"/>
      <c r="E152" s="43"/>
      <c r="F152" s="123">
        <v>17697</v>
      </c>
      <c r="G152" s="16">
        <v>4.51</v>
      </c>
      <c r="H152" s="14" t="s">
        <v>63</v>
      </c>
      <c r="I152" s="18">
        <f t="shared" si="89"/>
        <v>79813.47</v>
      </c>
      <c r="J152" s="18">
        <f t="shared" si="94"/>
        <v>272962.0674</v>
      </c>
      <c r="K152" s="18">
        <f t="shared" si="78"/>
        <v>300258.27414000005</v>
      </c>
      <c r="L152" s="10"/>
      <c r="M152" s="55"/>
      <c r="N152" s="10"/>
      <c r="O152" s="27"/>
      <c r="P152" s="10"/>
      <c r="Q152" s="28">
        <f t="shared" si="97"/>
        <v>300258.27414000005</v>
      </c>
      <c r="R152" s="10"/>
      <c r="S152" s="27"/>
      <c r="T152" s="18"/>
      <c r="U152" s="135"/>
      <c r="V152" s="27"/>
      <c r="W152" s="36"/>
      <c r="X152" s="28">
        <f t="shared" si="111"/>
        <v>300258.27414000005</v>
      </c>
      <c r="Y152" s="30">
        <v>0.5</v>
      </c>
      <c r="Z152" s="28">
        <f t="shared" si="107"/>
        <v>150129.13707000003</v>
      </c>
      <c r="AA152" s="72"/>
      <c r="AB152" s="28">
        <f t="shared" si="109"/>
        <v>150129.13707000003</v>
      </c>
      <c r="AC152" s="38">
        <v>0.5</v>
      </c>
      <c r="AD152" s="51">
        <f t="shared" si="110"/>
        <v>136481.0337</v>
      </c>
      <c r="AE152" s="120"/>
      <c r="AF152" s="1"/>
      <c r="AG152" s="1"/>
      <c r="AH152" s="1"/>
    </row>
    <row r="153" spans="1:34" s="2" customFormat="1" ht="12.75">
      <c r="A153" s="30"/>
      <c r="B153" s="20"/>
      <c r="C153" s="30"/>
      <c r="D153" s="30"/>
      <c r="E153" s="31"/>
      <c r="F153" s="30"/>
      <c r="G153" s="24"/>
      <c r="H153" s="30"/>
      <c r="I153" s="18">
        <f t="shared" si="89"/>
        <v>0</v>
      </c>
      <c r="J153" s="18">
        <f t="shared" si="94"/>
        <v>0</v>
      </c>
      <c r="K153" s="18">
        <f>I153*1.1</f>
        <v>0</v>
      </c>
      <c r="L153" s="18"/>
      <c r="M153" s="30"/>
      <c r="N153" s="30"/>
      <c r="O153" s="30"/>
      <c r="P153" s="30"/>
      <c r="Q153" s="28">
        <f t="shared" si="97"/>
        <v>0</v>
      </c>
      <c r="R153" s="30"/>
      <c r="S153" s="30"/>
      <c r="T153" s="30"/>
      <c r="U153" s="30"/>
      <c r="V153" s="30"/>
      <c r="W153" s="30"/>
      <c r="X153" s="28">
        <f t="shared" si="111"/>
        <v>0</v>
      </c>
      <c r="Y153" s="140">
        <f aca="true" t="shared" si="112" ref="Y153:AD153">SUM(Y105:Y152)</f>
        <v>36.25</v>
      </c>
      <c r="Z153" s="141">
        <f t="shared" si="112"/>
        <v>12189943.52901</v>
      </c>
      <c r="AA153" s="140">
        <f t="shared" si="112"/>
        <v>0</v>
      </c>
      <c r="AB153" s="141">
        <f t="shared" si="112"/>
        <v>12189944.12961</v>
      </c>
      <c r="AC153" s="140">
        <f t="shared" si="112"/>
        <v>28</v>
      </c>
      <c r="AD153" s="141">
        <f t="shared" si="112"/>
        <v>7822430.644234998</v>
      </c>
      <c r="AE153" s="120"/>
      <c r="AF153" s="1"/>
      <c r="AG153" s="1"/>
      <c r="AH153" s="1"/>
    </row>
    <row r="154" spans="1:34" s="2" customFormat="1" ht="12.75">
      <c r="A154" s="30"/>
      <c r="B154" s="20" t="s">
        <v>168</v>
      </c>
      <c r="C154" s="30"/>
      <c r="D154" s="30"/>
      <c r="E154" s="31"/>
      <c r="F154" s="30"/>
      <c r="G154" s="24"/>
      <c r="H154" s="30"/>
      <c r="I154" s="18">
        <f t="shared" si="89"/>
        <v>0</v>
      </c>
      <c r="J154" s="18">
        <f t="shared" si="94"/>
        <v>0</v>
      </c>
      <c r="K154" s="18">
        <f>I154*1.1</f>
        <v>0</v>
      </c>
      <c r="L154" s="18"/>
      <c r="M154" s="30"/>
      <c r="N154" s="30"/>
      <c r="O154" s="30"/>
      <c r="P154" s="30"/>
      <c r="Q154" s="28">
        <f t="shared" si="97"/>
        <v>0</v>
      </c>
      <c r="R154" s="30"/>
      <c r="S154" s="30"/>
      <c r="T154" s="30"/>
      <c r="U154" s="30"/>
      <c r="V154" s="30"/>
      <c r="W154" s="30"/>
      <c r="X154" s="28">
        <f t="shared" si="111"/>
        <v>0</v>
      </c>
      <c r="Y154" s="24"/>
      <c r="Z154" s="23"/>
      <c r="AA154" s="75"/>
      <c r="AB154" s="28">
        <f>Z154*AA154</f>
        <v>0</v>
      </c>
      <c r="AC154" s="24"/>
      <c r="AD154" s="142"/>
      <c r="AE154" s="36"/>
      <c r="AF154" s="1"/>
      <c r="AG154" s="1"/>
      <c r="AH154" s="1"/>
    </row>
    <row r="155" spans="1:34" s="2" customFormat="1" ht="12.75">
      <c r="A155" s="30">
        <v>130</v>
      </c>
      <c r="B155" s="26" t="s">
        <v>169</v>
      </c>
      <c r="C155" s="36" t="s">
        <v>110</v>
      </c>
      <c r="D155" s="30"/>
      <c r="E155" s="30"/>
      <c r="F155" s="123">
        <v>17697</v>
      </c>
      <c r="G155" s="16">
        <v>5.77</v>
      </c>
      <c r="H155" s="14" t="s">
        <v>94</v>
      </c>
      <c r="I155" s="18">
        <f t="shared" si="89"/>
        <v>102111.68999999999</v>
      </c>
      <c r="J155" s="18">
        <f t="shared" si="94"/>
        <v>349221.9798</v>
      </c>
      <c r="K155" s="18">
        <f aca="true" t="shared" si="113" ref="K155:K161">J155*1.1</f>
        <v>384144.17778</v>
      </c>
      <c r="L155" s="18">
        <f>K155*2.02</f>
        <v>775971.2391156</v>
      </c>
      <c r="M155" s="18">
        <f>L155*1.1</f>
        <v>853568.36302716</v>
      </c>
      <c r="N155" s="18">
        <f>M155*2.02</f>
        <v>1724208.0933148633</v>
      </c>
      <c r="O155" s="27"/>
      <c r="P155" s="10"/>
      <c r="Q155" s="28">
        <f t="shared" si="97"/>
        <v>384144.17778</v>
      </c>
      <c r="R155" s="10"/>
      <c r="S155" s="27"/>
      <c r="T155" s="56"/>
      <c r="U155" s="28">
        <f aca="true" t="shared" si="114" ref="U155:U158">F155*T155</f>
        <v>0</v>
      </c>
      <c r="V155" s="27"/>
      <c r="W155" s="36"/>
      <c r="X155" s="28">
        <f t="shared" si="111"/>
        <v>384144.17778</v>
      </c>
      <c r="Y155" s="30">
        <v>0.5</v>
      </c>
      <c r="Z155" s="28">
        <f aca="true" t="shared" si="115" ref="Z155:Z161">X155*Y155</f>
        <v>192072.08889</v>
      </c>
      <c r="AA155" s="72"/>
      <c r="AB155" s="28">
        <f aca="true" t="shared" si="116" ref="AB155:AB161">Z155</f>
        <v>192072.08889</v>
      </c>
      <c r="AC155" s="24"/>
      <c r="AD155" s="142">
        <f aca="true" t="shared" si="117" ref="AD155:AD160">AC155*J155</f>
        <v>0</v>
      </c>
      <c r="AE155" s="36"/>
      <c r="AF155" s="1"/>
      <c r="AG155" s="1"/>
      <c r="AH155" s="1"/>
    </row>
    <row r="156" spans="1:34" s="2" customFormat="1" ht="22.5" customHeight="1">
      <c r="A156" s="30">
        <v>131</v>
      </c>
      <c r="B156" s="127" t="s">
        <v>170</v>
      </c>
      <c r="C156" s="128" t="s">
        <v>74</v>
      </c>
      <c r="D156" s="30" t="s">
        <v>56</v>
      </c>
      <c r="E156" s="30"/>
      <c r="F156" s="123">
        <v>17697</v>
      </c>
      <c r="G156" s="16">
        <v>4.96</v>
      </c>
      <c r="H156" s="14" t="s">
        <v>140</v>
      </c>
      <c r="I156" s="18">
        <f t="shared" si="89"/>
        <v>87777.12</v>
      </c>
      <c r="J156" s="18">
        <f t="shared" si="94"/>
        <v>300197.75039999996</v>
      </c>
      <c r="K156" s="18">
        <f t="shared" si="113"/>
        <v>330217.52544</v>
      </c>
      <c r="L156" s="10"/>
      <c r="M156" s="55"/>
      <c r="N156" s="10"/>
      <c r="O156" s="27"/>
      <c r="P156" s="10"/>
      <c r="Q156" s="28">
        <f t="shared" si="97"/>
        <v>330217.52544</v>
      </c>
      <c r="R156" s="10"/>
      <c r="S156" s="27"/>
      <c r="T156" s="56"/>
      <c r="U156" s="28">
        <f t="shared" si="114"/>
        <v>0</v>
      </c>
      <c r="V156" s="27"/>
      <c r="W156" s="36"/>
      <c r="X156" s="28">
        <f t="shared" si="111"/>
        <v>330217.52544</v>
      </c>
      <c r="Y156" s="30">
        <v>0.5</v>
      </c>
      <c r="Z156" s="28">
        <f t="shared" si="115"/>
        <v>165108.76272</v>
      </c>
      <c r="AA156" s="72"/>
      <c r="AB156" s="28">
        <f t="shared" si="116"/>
        <v>165108.76272</v>
      </c>
      <c r="AC156" s="24"/>
      <c r="AD156" s="142">
        <f t="shared" si="117"/>
        <v>0</v>
      </c>
      <c r="AE156" s="36"/>
      <c r="AF156" s="1"/>
      <c r="AG156" s="1"/>
      <c r="AH156" s="1"/>
    </row>
    <row r="157" spans="1:34" s="2" customFormat="1" ht="23.25" customHeight="1">
      <c r="A157" s="30">
        <v>132</v>
      </c>
      <c r="B157" s="127" t="s">
        <v>170</v>
      </c>
      <c r="C157" s="128" t="s">
        <v>131</v>
      </c>
      <c r="D157" s="30" t="s">
        <v>171</v>
      </c>
      <c r="E157" s="30"/>
      <c r="F157" s="123">
        <v>17697</v>
      </c>
      <c r="G157" s="16">
        <v>5.83</v>
      </c>
      <c r="H157" s="14" t="s">
        <v>43</v>
      </c>
      <c r="I157" s="18">
        <f t="shared" si="89"/>
        <v>103173.51</v>
      </c>
      <c r="J157" s="18">
        <f t="shared" si="94"/>
        <v>352853.4042</v>
      </c>
      <c r="K157" s="18">
        <f t="shared" si="113"/>
        <v>388138.74462</v>
      </c>
      <c r="L157" s="10"/>
      <c r="M157" s="55"/>
      <c r="N157" s="10"/>
      <c r="O157" s="27"/>
      <c r="P157" s="10"/>
      <c r="Q157" s="28">
        <f t="shared" si="97"/>
        <v>388138.74462</v>
      </c>
      <c r="R157" s="10"/>
      <c r="S157" s="27"/>
      <c r="T157" s="56"/>
      <c r="U157" s="28">
        <f t="shared" si="114"/>
        <v>0</v>
      </c>
      <c r="V157" s="27"/>
      <c r="W157" s="36"/>
      <c r="X157" s="28">
        <f t="shared" si="111"/>
        <v>388138.74462</v>
      </c>
      <c r="Y157" s="30">
        <v>0.5</v>
      </c>
      <c r="Z157" s="28">
        <f t="shared" si="115"/>
        <v>194069.37231</v>
      </c>
      <c r="AA157" s="72"/>
      <c r="AB157" s="28">
        <v>194069</v>
      </c>
      <c r="AC157" s="24">
        <v>0.5</v>
      </c>
      <c r="AD157" s="142">
        <v>176426</v>
      </c>
      <c r="AE157" s="36"/>
      <c r="AF157" s="1"/>
      <c r="AG157" s="1"/>
      <c r="AH157" s="1"/>
    </row>
    <row r="158" spans="1:34" s="2" customFormat="1" ht="22.5" customHeight="1">
      <c r="A158" s="30">
        <v>133</v>
      </c>
      <c r="B158" s="127" t="s">
        <v>170</v>
      </c>
      <c r="C158" s="30" t="s">
        <v>97</v>
      </c>
      <c r="D158" s="30" t="s">
        <v>85</v>
      </c>
      <c r="E158" s="30"/>
      <c r="F158" s="123">
        <v>17697</v>
      </c>
      <c r="G158" s="16">
        <v>5.54</v>
      </c>
      <c r="H158" s="14" t="s">
        <v>172</v>
      </c>
      <c r="I158" s="18">
        <f t="shared" si="89"/>
        <v>98041.38</v>
      </c>
      <c r="J158" s="18">
        <f t="shared" si="94"/>
        <v>335301.5196</v>
      </c>
      <c r="K158" s="18">
        <f t="shared" si="113"/>
        <v>368831.67156000005</v>
      </c>
      <c r="L158" s="10"/>
      <c r="M158" s="55"/>
      <c r="N158" s="10"/>
      <c r="O158" s="27"/>
      <c r="P158" s="10"/>
      <c r="Q158" s="28">
        <f t="shared" si="97"/>
        <v>368831.67156000005</v>
      </c>
      <c r="R158" s="10"/>
      <c r="S158" s="27"/>
      <c r="T158" s="56"/>
      <c r="U158" s="28">
        <f t="shared" si="114"/>
        <v>0</v>
      </c>
      <c r="V158" s="27"/>
      <c r="W158" s="36"/>
      <c r="X158" s="28">
        <f t="shared" si="111"/>
        <v>368831.67156000005</v>
      </c>
      <c r="Y158" s="30">
        <v>0.5</v>
      </c>
      <c r="Z158" s="28">
        <f t="shared" si="115"/>
        <v>184415.83578000002</v>
      </c>
      <c r="AA158" s="72"/>
      <c r="AB158" s="28">
        <f t="shared" si="116"/>
        <v>184415.83578000002</v>
      </c>
      <c r="AC158" s="24"/>
      <c r="AD158" s="142">
        <f t="shared" si="117"/>
        <v>0</v>
      </c>
      <c r="AE158" s="36"/>
      <c r="AF158" s="1"/>
      <c r="AG158" s="1"/>
      <c r="AH158" s="1"/>
    </row>
    <row r="159" spans="1:34" s="2" customFormat="1" ht="22.5" customHeight="1">
      <c r="A159" s="30">
        <v>134</v>
      </c>
      <c r="B159" s="127" t="s">
        <v>170</v>
      </c>
      <c r="C159" s="30" t="s">
        <v>131</v>
      </c>
      <c r="D159" s="30"/>
      <c r="E159" s="30"/>
      <c r="F159" s="123">
        <v>17697</v>
      </c>
      <c r="G159" s="16">
        <v>4.61</v>
      </c>
      <c r="H159" s="14" t="s">
        <v>51</v>
      </c>
      <c r="I159" s="18">
        <f t="shared" si="89"/>
        <v>81583.17000000001</v>
      </c>
      <c r="J159" s="18">
        <f t="shared" si="94"/>
        <v>279014.4414</v>
      </c>
      <c r="K159" s="18">
        <f t="shared" si="113"/>
        <v>306915.88554000005</v>
      </c>
      <c r="L159" s="10"/>
      <c r="M159" s="55"/>
      <c r="N159" s="10"/>
      <c r="O159" s="27"/>
      <c r="P159" s="10"/>
      <c r="Q159" s="28">
        <f t="shared" si="97"/>
        <v>306915.88554000005</v>
      </c>
      <c r="R159" s="10"/>
      <c r="S159" s="27"/>
      <c r="T159" s="56"/>
      <c r="U159" s="28"/>
      <c r="V159" s="27"/>
      <c r="W159" s="36"/>
      <c r="X159" s="28">
        <f t="shared" si="111"/>
        <v>306915.88554000005</v>
      </c>
      <c r="Y159" s="30">
        <v>0.5</v>
      </c>
      <c r="Z159" s="28">
        <f t="shared" si="115"/>
        <v>153457.94277000002</v>
      </c>
      <c r="AA159" s="72"/>
      <c r="AB159" s="28">
        <f t="shared" si="116"/>
        <v>153457.94277000002</v>
      </c>
      <c r="AC159" s="24">
        <v>0.5</v>
      </c>
      <c r="AD159" s="142">
        <f t="shared" si="117"/>
        <v>139507.2207</v>
      </c>
      <c r="AE159" s="36"/>
      <c r="AF159" s="1"/>
      <c r="AG159" s="1"/>
      <c r="AH159" s="1"/>
    </row>
    <row r="160" spans="1:34" s="2" customFormat="1" ht="33.75">
      <c r="A160" s="30">
        <v>135</v>
      </c>
      <c r="B160" s="127" t="s">
        <v>173</v>
      </c>
      <c r="C160" s="36" t="s">
        <v>110</v>
      </c>
      <c r="D160" s="30" t="s">
        <v>174</v>
      </c>
      <c r="E160" s="30"/>
      <c r="F160" s="123">
        <v>17697</v>
      </c>
      <c r="G160" s="16">
        <v>5.99</v>
      </c>
      <c r="H160" s="14" t="s">
        <v>43</v>
      </c>
      <c r="I160" s="18">
        <f t="shared" si="89"/>
        <v>106005.03</v>
      </c>
      <c r="J160" s="18">
        <f t="shared" si="94"/>
        <v>362537.20259999996</v>
      </c>
      <c r="K160" s="18">
        <f t="shared" si="113"/>
        <v>398790.92286</v>
      </c>
      <c r="L160" s="10"/>
      <c r="M160" s="55"/>
      <c r="N160" s="10"/>
      <c r="O160" s="27"/>
      <c r="P160" s="10"/>
      <c r="Q160" s="28">
        <f t="shared" si="97"/>
        <v>398790.92286</v>
      </c>
      <c r="R160" s="10"/>
      <c r="S160" s="27"/>
      <c r="T160" s="56"/>
      <c r="U160" s="28">
        <f>F160*T160</f>
        <v>0</v>
      </c>
      <c r="V160" s="27"/>
      <c r="W160" s="36"/>
      <c r="X160" s="28">
        <f t="shared" si="111"/>
        <v>398790.92286</v>
      </c>
      <c r="Y160" s="30">
        <v>0.75</v>
      </c>
      <c r="Z160" s="28">
        <f t="shared" si="115"/>
        <v>299093.192145</v>
      </c>
      <c r="AA160" s="72"/>
      <c r="AB160" s="28">
        <f t="shared" si="116"/>
        <v>299093.192145</v>
      </c>
      <c r="AC160" s="24">
        <v>0.75</v>
      </c>
      <c r="AD160" s="142">
        <f t="shared" si="117"/>
        <v>271902.90194999997</v>
      </c>
      <c r="AE160" s="36"/>
      <c r="AF160" s="1"/>
      <c r="AG160" s="1"/>
      <c r="AH160" s="1"/>
    </row>
    <row r="161" spans="1:34" s="2" customFormat="1" ht="12.75">
      <c r="A161" s="30">
        <v>136</v>
      </c>
      <c r="B161" s="26" t="s">
        <v>175</v>
      </c>
      <c r="C161" s="36" t="s">
        <v>110</v>
      </c>
      <c r="D161" s="30" t="s">
        <v>174</v>
      </c>
      <c r="E161" s="30"/>
      <c r="F161" s="123">
        <v>17697</v>
      </c>
      <c r="G161" s="16">
        <v>5.99</v>
      </c>
      <c r="H161" s="14" t="s">
        <v>43</v>
      </c>
      <c r="I161" s="18">
        <f t="shared" si="89"/>
        <v>106005.03</v>
      </c>
      <c r="J161" s="18">
        <f t="shared" si="94"/>
        <v>362537.20259999996</v>
      </c>
      <c r="K161" s="18">
        <f t="shared" si="113"/>
        <v>398790.92286</v>
      </c>
      <c r="L161" s="10"/>
      <c r="M161" s="55"/>
      <c r="N161" s="10"/>
      <c r="O161" s="27"/>
      <c r="P161" s="10"/>
      <c r="Q161" s="28">
        <f t="shared" si="97"/>
        <v>398790.92286</v>
      </c>
      <c r="R161" s="10"/>
      <c r="S161" s="27"/>
      <c r="T161" s="56"/>
      <c r="U161" s="28">
        <f>F161*T161</f>
        <v>0</v>
      </c>
      <c r="V161" s="27"/>
      <c r="W161" s="36"/>
      <c r="X161" s="28">
        <f t="shared" si="111"/>
        <v>398790.92286</v>
      </c>
      <c r="Y161" s="30">
        <v>1</v>
      </c>
      <c r="Z161" s="28">
        <f t="shared" si="115"/>
        <v>398790.92286</v>
      </c>
      <c r="AA161" s="72"/>
      <c r="AB161" s="28">
        <f t="shared" si="116"/>
        <v>398790.92286</v>
      </c>
      <c r="AC161" s="24"/>
      <c r="AD161" s="142"/>
      <c r="AE161" s="36"/>
      <c r="AF161" s="1"/>
      <c r="AG161" s="1"/>
      <c r="AH161" s="1"/>
    </row>
    <row r="162" spans="1:34" s="2" customFormat="1" ht="12.75">
      <c r="A162" s="30"/>
      <c r="B162" s="20" t="s">
        <v>46</v>
      </c>
      <c r="C162" s="30"/>
      <c r="D162" s="30"/>
      <c r="E162" s="31" t="s">
        <v>46</v>
      </c>
      <c r="F162" s="30"/>
      <c r="G162" s="24"/>
      <c r="H162" s="30"/>
      <c r="I162" s="18">
        <f t="shared" si="89"/>
        <v>0</v>
      </c>
      <c r="J162" s="18">
        <f t="shared" si="94"/>
        <v>0</v>
      </c>
      <c r="K162" s="18">
        <f>I162*1.1</f>
        <v>0</v>
      </c>
      <c r="L162" s="18"/>
      <c r="M162" s="30"/>
      <c r="N162" s="30"/>
      <c r="O162" s="30"/>
      <c r="P162" s="30"/>
      <c r="Q162" s="28">
        <f t="shared" si="97"/>
        <v>0</v>
      </c>
      <c r="R162" s="30"/>
      <c r="S162" s="30"/>
      <c r="T162" s="30"/>
      <c r="U162" s="30"/>
      <c r="V162" s="30"/>
      <c r="W162" s="30"/>
      <c r="X162" s="28">
        <f t="shared" si="111"/>
        <v>0</v>
      </c>
      <c r="Y162" s="74">
        <f aca="true" t="shared" si="118" ref="Y162:AD162">SUM(Y155:Y161)</f>
        <v>4.25</v>
      </c>
      <c r="Z162" s="143">
        <f t="shared" si="118"/>
        <v>1587008.1174750002</v>
      </c>
      <c r="AA162" s="74">
        <f t="shared" si="118"/>
        <v>0</v>
      </c>
      <c r="AB162" s="143">
        <f t="shared" si="118"/>
        <v>1587007.7451650002</v>
      </c>
      <c r="AC162" s="74">
        <f t="shared" si="118"/>
        <v>1.75</v>
      </c>
      <c r="AD162" s="143">
        <f t="shared" si="118"/>
        <v>587836.12265</v>
      </c>
      <c r="AE162" s="36"/>
      <c r="AF162" s="1"/>
      <c r="AG162" s="1"/>
      <c r="AH162" s="1"/>
    </row>
    <row r="163" spans="1:34" s="2" customFormat="1" ht="12.75">
      <c r="A163" s="30"/>
      <c r="B163" s="20"/>
      <c r="C163" s="30"/>
      <c r="D163" s="30"/>
      <c r="E163" s="31"/>
      <c r="F163" s="30"/>
      <c r="G163" s="24"/>
      <c r="H163" s="30"/>
      <c r="I163" s="18"/>
      <c r="J163" s="18">
        <f t="shared" si="94"/>
        <v>0</v>
      </c>
      <c r="K163" s="18"/>
      <c r="L163" s="18"/>
      <c r="M163" s="30"/>
      <c r="N163" s="30"/>
      <c r="O163" s="30"/>
      <c r="P163" s="30"/>
      <c r="Q163" s="28"/>
      <c r="R163" s="30"/>
      <c r="S163" s="30"/>
      <c r="T163" s="30"/>
      <c r="U163" s="30"/>
      <c r="V163" s="30"/>
      <c r="W163" s="30"/>
      <c r="X163" s="28"/>
      <c r="Y163" s="74"/>
      <c r="Z163" s="38"/>
      <c r="AA163" s="144"/>
      <c r="AB163" s="28">
        <f aca="true" t="shared" si="119" ref="AB163:AB165">Z163*AA163</f>
        <v>0</v>
      </c>
      <c r="AC163" s="24"/>
      <c r="AD163" s="142"/>
      <c r="AE163" s="36"/>
      <c r="AF163" s="1"/>
      <c r="AG163" s="1"/>
      <c r="AH163" s="1"/>
    </row>
    <row r="164" spans="1:34" s="2" customFormat="1" ht="12.75">
      <c r="A164" s="30"/>
      <c r="B164" s="77" t="s">
        <v>176</v>
      </c>
      <c r="C164" s="129"/>
      <c r="D164" s="129"/>
      <c r="E164" s="130"/>
      <c r="F164" s="30"/>
      <c r="G164" s="24"/>
      <c r="H164" s="30"/>
      <c r="I164" s="18"/>
      <c r="J164" s="18">
        <f t="shared" si="94"/>
        <v>0</v>
      </c>
      <c r="K164" s="18"/>
      <c r="L164" s="18"/>
      <c r="M164" s="30"/>
      <c r="N164" s="30"/>
      <c r="O164" s="30"/>
      <c r="P164" s="30"/>
      <c r="Q164" s="28"/>
      <c r="R164" s="30"/>
      <c r="S164" s="30"/>
      <c r="T164" s="30"/>
      <c r="U164" s="30"/>
      <c r="V164" s="30"/>
      <c r="W164" s="30"/>
      <c r="X164" s="28"/>
      <c r="Y164" s="74"/>
      <c r="Z164" s="38"/>
      <c r="AA164" s="144"/>
      <c r="AB164" s="28">
        <f t="shared" si="119"/>
        <v>0</v>
      </c>
      <c r="AC164" s="24"/>
      <c r="AD164" s="142"/>
      <c r="AE164" s="36"/>
      <c r="AF164" s="1"/>
      <c r="AG164" s="1"/>
      <c r="AH164" s="1"/>
    </row>
    <row r="165" spans="1:34" s="2" customFormat="1" ht="12.75">
      <c r="A165" s="30"/>
      <c r="B165" s="20"/>
      <c r="C165" s="30"/>
      <c r="D165" s="30"/>
      <c r="E165" s="31"/>
      <c r="F165" s="30"/>
      <c r="G165" s="24"/>
      <c r="H165" s="30"/>
      <c r="I165" s="18"/>
      <c r="J165" s="18">
        <f t="shared" si="94"/>
        <v>0</v>
      </c>
      <c r="K165" s="18"/>
      <c r="L165" s="18"/>
      <c r="M165" s="30"/>
      <c r="N165" s="30"/>
      <c r="O165" s="30"/>
      <c r="P165" s="30"/>
      <c r="Q165" s="28"/>
      <c r="R165" s="30"/>
      <c r="S165" s="30"/>
      <c r="T165" s="30"/>
      <c r="U165" s="30"/>
      <c r="V165" s="30"/>
      <c r="W165" s="30"/>
      <c r="X165" s="28"/>
      <c r="Y165" s="74"/>
      <c r="Z165" s="38"/>
      <c r="AA165" s="144"/>
      <c r="AB165" s="28">
        <f t="shared" si="119"/>
        <v>0</v>
      </c>
      <c r="AC165" s="24"/>
      <c r="AD165" s="142"/>
      <c r="AE165" s="36"/>
      <c r="AF165" s="1"/>
      <c r="AG165" s="1"/>
      <c r="AH165" s="1"/>
    </row>
    <row r="166" spans="1:37" s="2" customFormat="1" ht="33.75">
      <c r="A166" s="30">
        <v>137</v>
      </c>
      <c r="B166" s="127" t="s">
        <v>177</v>
      </c>
      <c r="C166" s="14" t="s">
        <v>35</v>
      </c>
      <c r="D166" s="14" t="s">
        <v>36</v>
      </c>
      <c r="E166" s="30"/>
      <c r="F166" s="10">
        <v>17697</v>
      </c>
      <c r="G166" s="16">
        <v>5.77</v>
      </c>
      <c r="H166" s="14" t="s">
        <v>54</v>
      </c>
      <c r="I166" s="18">
        <f aca="true" t="shared" si="120" ref="I166:I171">G166*F166</f>
        <v>102111.68999999999</v>
      </c>
      <c r="J166" s="18">
        <f t="shared" si="94"/>
        <v>349221.9798</v>
      </c>
      <c r="K166" s="18">
        <f aca="true" t="shared" si="121" ref="K166:K172">J166*1.1</f>
        <v>384144.17778</v>
      </c>
      <c r="L166" s="18"/>
      <c r="M166" s="30"/>
      <c r="N166" s="30"/>
      <c r="O166" s="30"/>
      <c r="P166" s="30"/>
      <c r="Q166" s="28">
        <f aca="true" t="shared" si="122" ref="Q166:Q171">K166</f>
        <v>384144.17778</v>
      </c>
      <c r="R166" s="30"/>
      <c r="S166" s="30"/>
      <c r="T166" s="30"/>
      <c r="U166" s="30"/>
      <c r="V166" s="30"/>
      <c r="W166" s="30"/>
      <c r="X166" s="28">
        <f>Q166</f>
        <v>384144.17778</v>
      </c>
      <c r="Y166" s="74">
        <v>0.5</v>
      </c>
      <c r="Z166" s="16">
        <f aca="true" t="shared" si="123" ref="Z166:Z171">X166*Y166</f>
        <v>192072.08889</v>
      </c>
      <c r="AA166" s="72"/>
      <c r="AB166" s="28">
        <f aca="true" t="shared" si="124" ref="AB166:AB171">Z166</f>
        <v>192072.08889</v>
      </c>
      <c r="AC166" s="24"/>
      <c r="AD166" s="142">
        <f>AC166*K166</f>
        <v>0</v>
      </c>
      <c r="AE166" s="36"/>
      <c r="AF166" s="1"/>
      <c r="AG166" s="1"/>
      <c r="AH166" s="1"/>
      <c r="AI166" s="1"/>
      <c r="AJ166" s="1"/>
      <c r="AK166" s="1"/>
    </row>
    <row r="167" spans="1:37" s="2" customFormat="1" ht="12.75">
      <c r="A167" s="30">
        <v>138</v>
      </c>
      <c r="B167" s="26" t="s">
        <v>162</v>
      </c>
      <c r="C167" s="100" t="s">
        <v>178</v>
      </c>
      <c r="D167" s="10"/>
      <c r="E167" s="105"/>
      <c r="F167" s="10">
        <v>17697</v>
      </c>
      <c r="G167" s="24">
        <v>4.21</v>
      </c>
      <c r="H167" s="30" t="s">
        <v>51</v>
      </c>
      <c r="I167" s="18">
        <f t="shared" si="120"/>
        <v>74504.37</v>
      </c>
      <c r="J167" s="18">
        <f t="shared" si="94"/>
        <v>254804.94539999997</v>
      </c>
      <c r="K167" s="18">
        <f t="shared" si="121"/>
        <v>280285.43994</v>
      </c>
      <c r="L167" s="18"/>
      <c r="M167" s="30"/>
      <c r="N167" s="30"/>
      <c r="O167" s="30"/>
      <c r="P167" s="30"/>
      <c r="Q167" s="28">
        <f t="shared" si="122"/>
        <v>280285.43994</v>
      </c>
      <c r="R167" s="30"/>
      <c r="S167" s="30"/>
      <c r="T167" s="30"/>
      <c r="U167" s="30"/>
      <c r="V167" s="30"/>
      <c r="W167" s="30"/>
      <c r="X167" s="28">
        <f>Q167</f>
        <v>280285.43994</v>
      </c>
      <c r="Y167" s="74">
        <v>1</v>
      </c>
      <c r="Z167" s="16">
        <f t="shared" si="123"/>
        <v>280285.43994</v>
      </c>
      <c r="AA167" s="72"/>
      <c r="AB167" s="28">
        <f t="shared" si="124"/>
        <v>280285.43994</v>
      </c>
      <c r="AC167" s="24"/>
      <c r="AD167" s="145"/>
      <c r="AE167" s="36"/>
      <c r="AF167" s="1"/>
      <c r="AG167" s="1"/>
      <c r="AH167" s="1"/>
      <c r="AI167" s="1"/>
      <c r="AJ167" s="1"/>
      <c r="AK167" s="1"/>
    </row>
    <row r="168" spans="1:37" s="2" customFormat="1" ht="22.5">
      <c r="A168" s="30">
        <v>139</v>
      </c>
      <c r="B168" s="29" t="s">
        <v>106</v>
      </c>
      <c r="C168" s="14" t="s">
        <v>35</v>
      </c>
      <c r="D168" s="14" t="s">
        <v>36</v>
      </c>
      <c r="E168" s="30"/>
      <c r="F168" s="28">
        <v>17697</v>
      </c>
      <c r="G168" s="16">
        <v>5.99</v>
      </c>
      <c r="H168" s="14" t="s">
        <v>65</v>
      </c>
      <c r="I168" s="18">
        <f t="shared" si="120"/>
        <v>106005.03</v>
      </c>
      <c r="J168" s="18">
        <f t="shared" si="94"/>
        <v>362537.20259999996</v>
      </c>
      <c r="K168" s="18">
        <f t="shared" si="121"/>
        <v>398790.92286</v>
      </c>
      <c r="L168" s="18"/>
      <c r="M168" s="30"/>
      <c r="N168" s="59"/>
      <c r="O168" s="30"/>
      <c r="P168" s="59"/>
      <c r="Q168" s="28">
        <f t="shared" si="122"/>
        <v>398790.92286</v>
      </c>
      <c r="R168" s="56">
        <v>1</v>
      </c>
      <c r="S168" s="28">
        <f aca="true" t="shared" si="125" ref="S168:S171">F168*R168</f>
        <v>17697</v>
      </c>
      <c r="T168" s="56"/>
      <c r="U168" s="28">
        <f aca="true" t="shared" si="126" ref="U168:U171">F168*T168</f>
        <v>0</v>
      </c>
      <c r="V168" s="56"/>
      <c r="W168" s="28">
        <f aca="true" t="shared" si="127" ref="W168:W171">F168*V168</f>
        <v>0</v>
      </c>
      <c r="X168" s="28">
        <f aca="true" t="shared" si="128" ref="X168:X171">Q168+S168+W168+U168</f>
        <v>416487.92286</v>
      </c>
      <c r="Y168" s="73">
        <v>0.5</v>
      </c>
      <c r="Z168" s="28">
        <f t="shared" si="123"/>
        <v>208243.96143</v>
      </c>
      <c r="AA168" s="72"/>
      <c r="AB168" s="28">
        <f t="shared" si="124"/>
        <v>208243.96143</v>
      </c>
      <c r="AC168" s="16"/>
      <c r="AD168" s="51">
        <f>I168*AC168</f>
        <v>0</v>
      </c>
      <c r="AE168" s="36"/>
      <c r="AF168" s="1"/>
      <c r="AG168" s="1"/>
      <c r="AH168" s="1"/>
      <c r="AI168" s="1"/>
      <c r="AJ168" s="1"/>
      <c r="AK168" s="1"/>
    </row>
    <row r="169" spans="1:37" s="2" customFormat="1" ht="12.75">
      <c r="A169" s="30">
        <v>140</v>
      </c>
      <c r="B169" s="26" t="s">
        <v>179</v>
      </c>
      <c r="C169" s="45" t="s">
        <v>180</v>
      </c>
      <c r="D169" s="14" t="s">
        <v>73</v>
      </c>
      <c r="E169" s="30"/>
      <c r="F169" s="14">
        <v>17697</v>
      </c>
      <c r="G169" s="16">
        <v>4.89</v>
      </c>
      <c r="H169" s="14" t="s">
        <v>70</v>
      </c>
      <c r="I169" s="18">
        <f t="shared" si="120"/>
        <v>86538.32999999999</v>
      </c>
      <c r="J169" s="18">
        <f t="shared" si="94"/>
        <v>295961.08859999996</v>
      </c>
      <c r="K169" s="18">
        <f t="shared" si="121"/>
        <v>325557.19746</v>
      </c>
      <c r="L169" s="18"/>
      <c r="M169" s="30"/>
      <c r="N169" s="59"/>
      <c r="O169" s="30"/>
      <c r="P169" s="59"/>
      <c r="Q169" s="28">
        <f t="shared" si="122"/>
        <v>325557.19746</v>
      </c>
      <c r="R169" s="56">
        <v>0.2</v>
      </c>
      <c r="S169" s="28">
        <f t="shared" si="125"/>
        <v>3539.4</v>
      </c>
      <c r="T169" s="56"/>
      <c r="U169" s="28">
        <f t="shared" si="126"/>
        <v>0</v>
      </c>
      <c r="V169" s="56"/>
      <c r="W169" s="28">
        <f t="shared" si="127"/>
        <v>0</v>
      </c>
      <c r="X169" s="28">
        <f t="shared" si="128"/>
        <v>329096.59746</v>
      </c>
      <c r="Y169" s="73">
        <v>0.5</v>
      </c>
      <c r="Z169" s="28">
        <f t="shared" si="123"/>
        <v>164548.29873</v>
      </c>
      <c r="AA169" s="72"/>
      <c r="AB169" s="28">
        <f t="shared" si="124"/>
        <v>164548.29873</v>
      </c>
      <c r="AC169" s="16"/>
      <c r="AD169" s="51">
        <f>I169*AC169</f>
        <v>0</v>
      </c>
      <c r="AE169" s="36"/>
      <c r="AF169" s="1"/>
      <c r="AG169" s="1"/>
      <c r="AH169" s="1"/>
      <c r="AI169" s="1"/>
      <c r="AJ169" s="1"/>
      <c r="AK169" s="1"/>
    </row>
    <row r="170" spans="1:37" s="2" customFormat="1" ht="22.5">
      <c r="A170" s="30">
        <v>141</v>
      </c>
      <c r="B170" s="29" t="s">
        <v>181</v>
      </c>
      <c r="C170" s="100" t="s">
        <v>50</v>
      </c>
      <c r="D170" s="10"/>
      <c r="E170" s="105"/>
      <c r="F170" s="123">
        <v>17697</v>
      </c>
      <c r="G170" s="16">
        <v>4.21</v>
      </c>
      <c r="H170" s="14" t="s">
        <v>63</v>
      </c>
      <c r="I170" s="18">
        <f t="shared" si="120"/>
        <v>74504.37</v>
      </c>
      <c r="J170" s="18">
        <f t="shared" si="94"/>
        <v>254804.94539999997</v>
      </c>
      <c r="K170" s="18">
        <f t="shared" si="121"/>
        <v>280285.43994</v>
      </c>
      <c r="L170" s="10"/>
      <c r="M170" s="55"/>
      <c r="N170" s="10"/>
      <c r="O170" s="27"/>
      <c r="P170" s="10"/>
      <c r="Q170" s="28">
        <f t="shared" si="122"/>
        <v>280285.43994</v>
      </c>
      <c r="R170" s="111">
        <v>0.4</v>
      </c>
      <c r="S170" s="28">
        <f t="shared" si="125"/>
        <v>7078.8</v>
      </c>
      <c r="T170" s="18"/>
      <c r="U170" s="135"/>
      <c r="V170" s="27"/>
      <c r="W170" s="36"/>
      <c r="X170" s="28">
        <f>Q170+S170</f>
        <v>287364.23994</v>
      </c>
      <c r="Y170" s="30">
        <v>1</v>
      </c>
      <c r="Z170" s="28">
        <f t="shared" si="123"/>
        <v>287364.23994</v>
      </c>
      <c r="AA170" s="117"/>
      <c r="AB170" s="28">
        <f t="shared" si="124"/>
        <v>287364.23994</v>
      </c>
      <c r="AC170" s="16">
        <v>1</v>
      </c>
      <c r="AD170" s="51">
        <f>J170*AC170</f>
        <v>254804.94539999997</v>
      </c>
      <c r="AE170" s="120"/>
      <c r="AF170" s="1"/>
      <c r="AG170" s="1"/>
      <c r="AH170" s="1"/>
      <c r="AI170" s="1"/>
      <c r="AJ170" s="1"/>
      <c r="AK170" s="1"/>
    </row>
    <row r="171" spans="1:37" s="2" customFormat="1" ht="21" customHeight="1">
      <c r="A171" s="30">
        <v>142</v>
      </c>
      <c r="B171" s="127" t="s">
        <v>182</v>
      </c>
      <c r="C171" s="45" t="s">
        <v>183</v>
      </c>
      <c r="D171" s="14" t="s">
        <v>56</v>
      </c>
      <c r="E171" s="30"/>
      <c r="F171" s="28">
        <v>17697</v>
      </c>
      <c r="G171" s="16">
        <v>4.89</v>
      </c>
      <c r="H171" s="14" t="s">
        <v>70</v>
      </c>
      <c r="I171" s="18">
        <f t="shared" si="120"/>
        <v>86538.32999999999</v>
      </c>
      <c r="J171" s="18">
        <f t="shared" si="94"/>
        <v>295961.08859999996</v>
      </c>
      <c r="K171" s="18">
        <f t="shared" si="121"/>
        <v>325557.19746</v>
      </c>
      <c r="L171" s="18"/>
      <c r="M171" s="30"/>
      <c r="N171" s="59"/>
      <c r="O171" s="30"/>
      <c r="P171" s="59"/>
      <c r="Q171" s="28">
        <f t="shared" si="122"/>
        <v>325557.19746</v>
      </c>
      <c r="R171" s="56">
        <v>0.6</v>
      </c>
      <c r="S171" s="28">
        <f t="shared" si="125"/>
        <v>10618.199999999999</v>
      </c>
      <c r="T171" s="56"/>
      <c r="U171" s="28">
        <f t="shared" si="126"/>
        <v>0</v>
      </c>
      <c r="V171" s="56"/>
      <c r="W171" s="28">
        <f t="shared" si="127"/>
        <v>0</v>
      </c>
      <c r="X171" s="28">
        <f t="shared" si="128"/>
        <v>336175.39746</v>
      </c>
      <c r="Y171" s="73">
        <v>1</v>
      </c>
      <c r="Z171" s="28">
        <f t="shared" si="123"/>
        <v>336175.39746</v>
      </c>
      <c r="AA171" s="72"/>
      <c r="AB171" s="28">
        <f t="shared" si="124"/>
        <v>336175.39746</v>
      </c>
      <c r="AC171" s="16"/>
      <c r="AD171" s="51"/>
      <c r="AE171" s="36"/>
      <c r="AF171" s="1"/>
      <c r="AG171" s="1"/>
      <c r="AH171" s="1"/>
      <c r="AI171" s="1"/>
      <c r="AJ171" s="1"/>
      <c r="AK171" s="1"/>
    </row>
    <row r="172" spans="1:37" s="2" customFormat="1" ht="12.75">
      <c r="A172" s="30"/>
      <c r="B172" s="26" t="s">
        <v>46</v>
      </c>
      <c r="C172" s="30"/>
      <c r="D172" s="30"/>
      <c r="E172" s="31"/>
      <c r="F172" s="30"/>
      <c r="G172" s="24"/>
      <c r="H172" s="30"/>
      <c r="I172" s="18"/>
      <c r="J172" s="18">
        <f t="shared" si="94"/>
        <v>0</v>
      </c>
      <c r="K172" s="18">
        <f t="shared" si="121"/>
        <v>0</v>
      </c>
      <c r="L172" s="18"/>
      <c r="M172" s="30"/>
      <c r="N172" s="30"/>
      <c r="O172" s="30"/>
      <c r="P172" s="30"/>
      <c r="Q172" s="28"/>
      <c r="R172" s="30"/>
      <c r="S172" s="30"/>
      <c r="T172" s="30"/>
      <c r="U172" s="30"/>
      <c r="V172" s="30"/>
      <c r="W172" s="30"/>
      <c r="X172" s="28"/>
      <c r="Y172" s="74">
        <f aca="true" t="shared" si="129" ref="Y172:AD172">SUM(Y166:Y171)</f>
        <v>4.5</v>
      </c>
      <c r="Z172" s="143">
        <f t="shared" si="129"/>
        <v>1468689.4263900002</v>
      </c>
      <c r="AA172" s="74">
        <f t="shared" si="129"/>
        <v>0</v>
      </c>
      <c r="AB172" s="143">
        <f t="shared" si="129"/>
        <v>1468689.4263900002</v>
      </c>
      <c r="AC172" s="74">
        <f t="shared" si="129"/>
        <v>1</v>
      </c>
      <c r="AD172" s="74">
        <f t="shared" si="129"/>
        <v>254804.94539999997</v>
      </c>
      <c r="AE172" s="36"/>
      <c r="AF172" s="1"/>
      <c r="AG172" s="1"/>
      <c r="AH172" s="1"/>
      <c r="AI172" s="1"/>
      <c r="AJ172" s="1"/>
      <c r="AK172" s="1"/>
    </row>
    <row r="173" spans="1:37" s="2" customFormat="1" ht="12.75">
      <c r="A173" s="30"/>
      <c r="B173" s="131" t="s">
        <v>184</v>
      </c>
      <c r="C173" s="30"/>
      <c r="D173" s="30"/>
      <c r="E173" s="30"/>
      <c r="F173" s="30"/>
      <c r="G173" s="24"/>
      <c r="H173" s="30"/>
      <c r="I173" s="18">
        <f>G173*F173</f>
        <v>0</v>
      </c>
      <c r="J173" s="18">
        <f t="shared" si="94"/>
        <v>0</v>
      </c>
      <c r="K173" s="18">
        <f>I173*1.1</f>
        <v>0</v>
      </c>
      <c r="L173" s="18"/>
      <c r="M173" s="30"/>
      <c r="N173" s="30"/>
      <c r="O173" s="30"/>
      <c r="P173" s="30"/>
      <c r="Q173" s="28">
        <f aca="true" t="shared" si="130" ref="Q173:Q181">K173</f>
        <v>0</v>
      </c>
      <c r="R173" s="30"/>
      <c r="S173" s="30"/>
      <c r="T173" s="30"/>
      <c r="U173" s="30"/>
      <c r="V173" s="30"/>
      <c r="W173" s="30"/>
      <c r="X173" s="28">
        <f aca="true" t="shared" si="131" ref="X173:X180">Q173+S173+W173+U173</f>
        <v>0</v>
      </c>
      <c r="Y173" s="24"/>
      <c r="Z173" s="30"/>
      <c r="AA173" s="75"/>
      <c r="AB173" s="28">
        <f>Z173*AA173</f>
        <v>0</v>
      </c>
      <c r="AC173" s="16"/>
      <c r="AD173" s="115"/>
      <c r="AE173" s="36"/>
      <c r="AF173" s="1"/>
      <c r="AG173" s="1"/>
      <c r="AH173" s="1"/>
      <c r="AI173" s="1"/>
      <c r="AJ173" s="1"/>
      <c r="AK173" s="1"/>
    </row>
    <row r="174" spans="1:37" s="2" customFormat="1" ht="22.5">
      <c r="A174" s="30">
        <v>143</v>
      </c>
      <c r="B174" s="42" t="s">
        <v>169</v>
      </c>
      <c r="C174" s="45" t="s">
        <v>185</v>
      </c>
      <c r="D174" s="14" t="s">
        <v>36</v>
      </c>
      <c r="E174" s="30"/>
      <c r="F174" s="14">
        <v>17697</v>
      </c>
      <c r="G174" s="16">
        <v>5.77</v>
      </c>
      <c r="H174" s="14" t="s">
        <v>65</v>
      </c>
      <c r="I174" s="18">
        <f aca="true" t="shared" si="132" ref="I174:I180">G174*17697</f>
        <v>102111.68999999999</v>
      </c>
      <c r="J174" s="18">
        <f t="shared" si="94"/>
        <v>349221.9798</v>
      </c>
      <c r="K174" s="18">
        <f aca="true" t="shared" si="133" ref="K174:K181">J174*1.1</f>
        <v>384144.17778</v>
      </c>
      <c r="L174" s="18"/>
      <c r="M174" s="14"/>
      <c r="N174" s="14"/>
      <c r="O174" s="14"/>
      <c r="P174" s="14"/>
      <c r="Q174" s="28">
        <f t="shared" si="130"/>
        <v>384144.17778</v>
      </c>
      <c r="R174" s="56"/>
      <c r="S174" s="28">
        <f aca="true" t="shared" si="134" ref="S174:S176">F174*R174</f>
        <v>0</v>
      </c>
      <c r="T174" s="56"/>
      <c r="U174" s="28">
        <f aca="true" t="shared" si="135" ref="U174:U176">F174*T174</f>
        <v>0</v>
      </c>
      <c r="V174" s="56"/>
      <c r="W174" s="28">
        <f aca="true" t="shared" si="136" ref="W174:W176">F174*V174</f>
        <v>0</v>
      </c>
      <c r="X174" s="28">
        <f t="shared" si="131"/>
        <v>384144.17778</v>
      </c>
      <c r="Y174" s="73">
        <v>1</v>
      </c>
      <c r="Z174" s="28">
        <f aca="true" t="shared" si="137" ref="Z174:Z178">X174</f>
        <v>384144.17778</v>
      </c>
      <c r="AA174" s="72"/>
      <c r="AB174" s="28">
        <v>384144</v>
      </c>
      <c r="AC174" s="16">
        <v>1</v>
      </c>
      <c r="AD174" s="51">
        <v>384144</v>
      </c>
      <c r="AE174" s="36"/>
      <c r="AF174" s="1"/>
      <c r="AG174" s="1"/>
      <c r="AH174" s="1"/>
      <c r="AI174" s="1"/>
      <c r="AJ174" s="1"/>
      <c r="AK174" s="1"/>
    </row>
    <row r="175" spans="1:37" s="2" customFormat="1" ht="24.75" customHeight="1">
      <c r="A175" s="30">
        <v>144</v>
      </c>
      <c r="B175" s="29" t="s">
        <v>186</v>
      </c>
      <c r="C175" s="14" t="s">
        <v>35</v>
      </c>
      <c r="D175" s="14" t="s">
        <v>36</v>
      </c>
      <c r="E175" s="30"/>
      <c r="F175" s="14">
        <v>17697</v>
      </c>
      <c r="G175" s="16">
        <v>5.99</v>
      </c>
      <c r="H175" s="14" t="s">
        <v>65</v>
      </c>
      <c r="I175" s="18">
        <f t="shared" si="132"/>
        <v>106005.03</v>
      </c>
      <c r="J175" s="18">
        <f t="shared" si="94"/>
        <v>362537.20259999996</v>
      </c>
      <c r="K175" s="18">
        <f t="shared" si="133"/>
        <v>398790.92286</v>
      </c>
      <c r="L175" s="18"/>
      <c r="M175" s="14"/>
      <c r="N175" s="14"/>
      <c r="O175" s="14"/>
      <c r="P175" s="14"/>
      <c r="Q175" s="28">
        <f t="shared" si="130"/>
        <v>398790.92286</v>
      </c>
      <c r="R175" s="56"/>
      <c r="S175" s="28">
        <f t="shared" si="134"/>
        <v>0</v>
      </c>
      <c r="T175" s="56"/>
      <c r="U175" s="28">
        <f t="shared" si="135"/>
        <v>0</v>
      </c>
      <c r="V175" s="56"/>
      <c r="W175" s="28">
        <f t="shared" si="136"/>
        <v>0</v>
      </c>
      <c r="X175" s="28">
        <f t="shared" si="131"/>
        <v>398790.92286</v>
      </c>
      <c r="Y175" s="73">
        <v>1</v>
      </c>
      <c r="Z175" s="28">
        <f t="shared" si="137"/>
        <v>398790.92286</v>
      </c>
      <c r="AA175" s="72"/>
      <c r="AB175" s="28">
        <v>398791</v>
      </c>
      <c r="AC175" s="16">
        <v>1</v>
      </c>
      <c r="AD175" s="51">
        <v>362537</v>
      </c>
      <c r="AE175" s="36"/>
      <c r="AF175" s="1"/>
      <c r="AG175" s="1"/>
      <c r="AH175" s="1"/>
      <c r="AI175" s="1"/>
      <c r="AJ175" s="1"/>
      <c r="AK175" s="1"/>
    </row>
    <row r="176" spans="1:37" s="2" customFormat="1" ht="25.5" customHeight="1">
      <c r="A176" s="30">
        <v>145</v>
      </c>
      <c r="B176" s="29" t="s">
        <v>186</v>
      </c>
      <c r="C176" s="14" t="s">
        <v>66</v>
      </c>
      <c r="D176" s="14" t="s">
        <v>56</v>
      </c>
      <c r="E176" s="30"/>
      <c r="F176" s="14">
        <v>17697</v>
      </c>
      <c r="G176" s="16">
        <v>4.96</v>
      </c>
      <c r="H176" s="14" t="s">
        <v>70</v>
      </c>
      <c r="I176" s="18">
        <f t="shared" si="132"/>
        <v>87777.12</v>
      </c>
      <c r="J176" s="18">
        <f t="shared" si="94"/>
        <v>300197.75039999996</v>
      </c>
      <c r="K176" s="18">
        <f t="shared" si="133"/>
        <v>330217.52544</v>
      </c>
      <c r="L176" s="18"/>
      <c r="M176" s="14"/>
      <c r="N176" s="14"/>
      <c r="O176" s="14"/>
      <c r="P176" s="14"/>
      <c r="Q176" s="28">
        <f t="shared" si="130"/>
        <v>330217.52544</v>
      </c>
      <c r="R176" s="56"/>
      <c r="S176" s="28">
        <f t="shared" si="134"/>
        <v>0</v>
      </c>
      <c r="T176" s="56"/>
      <c r="U176" s="28">
        <f t="shared" si="135"/>
        <v>0</v>
      </c>
      <c r="V176" s="56"/>
      <c r="W176" s="28">
        <f t="shared" si="136"/>
        <v>0</v>
      </c>
      <c r="X176" s="28">
        <f t="shared" si="131"/>
        <v>330217.52544</v>
      </c>
      <c r="Y176" s="73">
        <v>0.5</v>
      </c>
      <c r="Z176" s="28">
        <f>Y176*X176</f>
        <v>165108.76272</v>
      </c>
      <c r="AA176" s="72"/>
      <c r="AB176" s="28">
        <v>165109</v>
      </c>
      <c r="AC176" s="16">
        <v>0.5</v>
      </c>
      <c r="AD176" s="51">
        <v>150099</v>
      </c>
      <c r="AE176" s="36"/>
      <c r="AF176" s="1"/>
      <c r="AG176" s="1"/>
      <c r="AH176" s="1"/>
      <c r="AI176" s="1"/>
      <c r="AJ176" s="1"/>
      <c r="AK176" s="1"/>
    </row>
    <row r="177" spans="1:37" s="2" customFormat="1" ht="23.25" customHeight="1">
      <c r="A177" s="30">
        <v>146</v>
      </c>
      <c r="B177" s="29" t="s">
        <v>186</v>
      </c>
      <c r="C177" s="14" t="s">
        <v>187</v>
      </c>
      <c r="D177" s="14" t="s">
        <v>56</v>
      </c>
      <c r="E177" s="30"/>
      <c r="F177" s="14">
        <v>17697</v>
      </c>
      <c r="G177" s="16">
        <v>4.89</v>
      </c>
      <c r="H177" s="14" t="s">
        <v>63</v>
      </c>
      <c r="I177" s="18">
        <f t="shared" si="132"/>
        <v>86538.32999999999</v>
      </c>
      <c r="J177" s="18">
        <f t="shared" si="94"/>
        <v>295961.08859999996</v>
      </c>
      <c r="K177" s="18">
        <f t="shared" si="133"/>
        <v>325557.19746</v>
      </c>
      <c r="L177" s="18"/>
      <c r="M177" s="14"/>
      <c r="N177" s="14"/>
      <c r="O177" s="14"/>
      <c r="P177" s="14"/>
      <c r="Q177" s="28">
        <f t="shared" si="130"/>
        <v>325557.19746</v>
      </c>
      <c r="R177" s="56"/>
      <c r="S177" s="28"/>
      <c r="T177" s="56"/>
      <c r="U177" s="28"/>
      <c r="V177" s="56"/>
      <c r="W177" s="28"/>
      <c r="X177" s="28">
        <f t="shared" si="131"/>
        <v>325557.19746</v>
      </c>
      <c r="Y177" s="73">
        <v>0.5</v>
      </c>
      <c r="Z177" s="28">
        <f t="shared" si="137"/>
        <v>325557.19746</v>
      </c>
      <c r="AA177" s="72"/>
      <c r="AB177" s="28">
        <f aca="true" t="shared" si="138" ref="AB177:AB181">Z177</f>
        <v>325557.19746</v>
      </c>
      <c r="AC177" s="16"/>
      <c r="AD177" s="51">
        <f>AC177*J177</f>
        <v>0</v>
      </c>
      <c r="AE177" s="36"/>
      <c r="AF177" s="1"/>
      <c r="AG177" s="1"/>
      <c r="AH177" s="1"/>
      <c r="AI177" s="1"/>
      <c r="AJ177" s="1"/>
      <c r="AK177" s="1"/>
    </row>
    <row r="178" spans="1:37" s="2" customFormat="1" ht="22.5">
      <c r="A178" s="30">
        <v>147</v>
      </c>
      <c r="B178" s="29" t="s">
        <v>186</v>
      </c>
      <c r="C178" s="30" t="s">
        <v>79</v>
      </c>
      <c r="D178" s="30"/>
      <c r="E178" s="30"/>
      <c r="F178" s="14">
        <v>17697</v>
      </c>
      <c r="G178" s="16">
        <v>4.77</v>
      </c>
      <c r="H178" s="14" t="s">
        <v>63</v>
      </c>
      <c r="I178" s="18">
        <f t="shared" si="132"/>
        <v>84414.68999999999</v>
      </c>
      <c r="J178" s="18">
        <f t="shared" si="94"/>
        <v>288698.2398</v>
      </c>
      <c r="K178" s="18">
        <f t="shared" si="133"/>
        <v>317568.06378</v>
      </c>
      <c r="L178" s="18"/>
      <c r="M178" s="14"/>
      <c r="N178" s="14"/>
      <c r="O178" s="14"/>
      <c r="P178" s="14"/>
      <c r="Q178" s="28">
        <f t="shared" si="130"/>
        <v>317568.06378</v>
      </c>
      <c r="R178" s="56"/>
      <c r="S178" s="28">
        <f>F178*R178</f>
        <v>0</v>
      </c>
      <c r="T178" s="56"/>
      <c r="U178" s="28">
        <f>F178*T178</f>
        <v>0</v>
      </c>
      <c r="V178" s="56"/>
      <c r="W178" s="28">
        <f>F178*V178</f>
        <v>0</v>
      </c>
      <c r="X178" s="28">
        <f t="shared" si="131"/>
        <v>317568.06378</v>
      </c>
      <c r="Y178" s="73">
        <v>1</v>
      </c>
      <c r="Z178" s="28">
        <f t="shared" si="137"/>
        <v>317568.06378</v>
      </c>
      <c r="AA178" s="72"/>
      <c r="AB178" s="28">
        <v>317568</v>
      </c>
      <c r="AC178" s="16">
        <v>1</v>
      </c>
      <c r="AD178" s="51">
        <v>288698</v>
      </c>
      <c r="AE178" s="122"/>
      <c r="AF178" s="1"/>
      <c r="AG178" s="1"/>
      <c r="AH178" s="1"/>
      <c r="AI178" s="1"/>
      <c r="AJ178" s="1"/>
      <c r="AK178" s="1"/>
    </row>
    <row r="179" spans="1:37" s="2" customFormat="1" ht="22.5">
      <c r="A179" s="30">
        <v>148</v>
      </c>
      <c r="B179" s="29" t="s">
        <v>188</v>
      </c>
      <c r="C179" s="101" t="s">
        <v>66</v>
      </c>
      <c r="D179" s="18"/>
      <c r="E179" s="30"/>
      <c r="F179" s="10">
        <v>17697</v>
      </c>
      <c r="G179" s="100">
        <v>4.3</v>
      </c>
      <c r="H179" s="10" t="s">
        <v>63</v>
      </c>
      <c r="I179" s="18">
        <f t="shared" si="132"/>
        <v>76097.09999999999</v>
      </c>
      <c r="J179" s="18">
        <f t="shared" si="94"/>
        <v>260252.08199999997</v>
      </c>
      <c r="K179" s="18">
        <f t="shared" si="133"/>
        <v>286277.2902</v>
      </c>
      <c r="L179" s="18"/>
      <c r="M179" s="10"/>
      <c r="N179" s="10"/>
      <c r="O179" s="10"/>
      <c r="P179" s="10"/>
      <c r="Q179" s="28">
        <f t="shared" si="130"/>
        <v>286277.2902</v>
      </c>
      <c r="R179" s="111"/>
      <c r="S179" s="99"/>
      <c r="T179" s="111"/>
      <c r="U179" s="99"/>
      <c r="V179" s="111"/>
      <c r="W179" s="99"/>
      <c r="X179" s="28">
        <f t="shared" si="131"/>
        <v>286277.2902</v>
      </c>
      <c r="Y179" s="13">
        <v>0.25</v>
      </c>
      <c r="Z179" s="28">
        <f aca="true" t="shared" si="139" ref="Z179:Z181">X179*0.25</f>
        <v>71569.32255</v>
      </c>
      <c r="AA179" s="117"/>
      <c r="AB179" s="28">
        <f t="shared" si="138"/>
        <v>71569.32255</v>
      </c>
      <c r="AC179" s="16"/>
      <c r="AD179" s="51">
        <f>AC179*J179</f>
        <v>0</v>
      </c>
      <c r="AE179" s="120"/>
      <c r="AF179" s="1"/>
      <c r="AG179" s="1"/>
      <c r="AH179" s="1"/>
      <c r="AI179" s="1"/>
      <c r="AJ179" s="1"/>
      <c r="AK179" s="1"/>
    </row>
    <row r="180" spans="1:37" s="2" customFormat="1" ht="22.5">
      <c r="A180" s="30">
        <v>149</v>
      </c>
      <c r="B180" s="29" t="s">
        <v>189</v>
      </c>
      <c r="C180" s="101" t="s">
        <v>55</v>
      </c>
      <c r="D180" s="18"/>
      <c r="E180" s="30"/>
      <c r="F180" s="10">
        <v>17697</v>
      </c>
      <c r="G180" s="100">
        <v>4.3</v>
      </c>
      <c r="H180" s="10" t="s">
        <v>63</v>
      </c>
      <c r="I180" s="18">
        <f t="shared" si="132"/>
        <v>76097.09999999999</v>
      </c>
      <c r="J180" s="18">
        <f t="shared" si="94"/>
        <v>260252.08199999997</v>
      </c>
      <c r="K180" s="18">
        <f t="shared" si="133"/>
        <v>286277.2902</v>
      </c>
      <c r="L180" s="18"/>
      <c r="M180" s="10"/>
      <c r="N180" s="10"/>
      <c r="O180" s="10"/>
      <c r="P180" s="10"/>
      <c r="Q180" s="28">
        <f t="shared" si="130"/>
        <v>286277.2902</v>
      </c>
      <c r="R180" s="111"/>
      <c r="S180" s="99"/>
      <c r="T180" s="111"/>
      <c r="U180" s="99"/>
      <c r="V180" s="111"/>
      <c r="W180" s="99"/>
      <c r="X180" s="28">
        <f t="shared" si="131"/>
        <v>286277.2902</v>
      </c>
      <c r="Y180" s="13">
        <v>0.25</v>
      </c>
      <c r="Z180" s="28">
        <f t="shared" si="139"/>
        <v>71569.32255</v>
      </c>
      <c r="AA180" s="117"/>
      <c r="AB180" s="28">
        <f t="shared" si="138"/>
        <v>71569.32255</v>
      </c>
      <c r="AC180" s="16"/>
      <c r="AD180" s="51"/>
      <c r="AE180" s="120"/>
      <c r="AF180" s="1"/>
      <c r="AG180" s="1"/>
      <c r="AH180" s="1"/>
      <c r="AI180" s="1"/>
      <c r="AJ180" s="1"/>
      <c r="AK180" s="1"/>
    </row>
    <row r="181" spans="1:37" s="2" customFormat="1" ht="22.5">
      <c r="A181" s="30">
        <v>150</v>
      </c>
      <c r="B181" s="29" t="s">
        <v>190</v>
      </c>
      <c r="C181" s="100" t="s">
        <v>104</v>
      </c>
      <c r="D181" s="10" t="s">
        <v>154</v>
      </c>
      <c r="E181" s="105"/>
      <c r="F181" s="123">
        <v>17697</v>
      </c>
      <c r="G181" s="16">
        <v>5.99</v>
      </c>
      <c r="H181" s="14" t="s">
        <v>65</v>
      </c>
      <c r="I181" s="18">
        <f>G181*F181</f>
        <v>106005.03</v>
      </c>
      <c r="J181" s="18">
        <f t="shared" si="94"/>
        <v>362537.20259999996</v>
      </c>
      <c r="K181" s="18">
        <f t="shared" si="133"/>
        <v>398790.92286</v>
      </c>
      <c r="L181" s="10"/>
      <c r="M181" s="55"/>
      <c r="N181" s="10"/>
      <c r="O181" s="27"/>
      <c r="P181" s="10"/>
      <c r="Q181" s="28">
        <f t="shared" si="130"/>
        <v>398790.92286</v>
      </c>
      <c r="R181" s="10"/>
      <c r="S181" s="27"/>
      <c r="T181" s="18"/>
      <c r="U181" s="135"/>
      <c r="V181" s="27"/>
      <c r="W181" s="36"/>
      <c r="X181" s="28">
        <f>Q181</f>
        <v>398790.92286</v>
      </c>
      <c r="Y181" s="73">
        <v>0.25</v>
      </c>
      <c r="Z181" s="28">
        <f t="shared" si="139"/>
        <v>99697.730715</v>
      </c>
      <c r="AA181" s="72"/>
      <c r="AB181" s="28">
        <f t="shared" si="138"/>
        <v>99697.730715</v>
      </c>
      <c r="AC181" s="16"/>
      <c r="AD181" s="51"/>
      <c r="AE181" s="36"/>
      <c r="AF181" s="1"/>
      <c r="AG181" s="1"/>
      <c r="AH181" s="1"/>
      <c r="AI181" s="1"/>
      <c r="AJ181" s="1"/>
      <c r="AK181" s="1"/>
    </row>
    <row r="182" spans="1:31" s="1" customFormat="1" ht="12.75">
      <c r="A182" s="30"/>
      <c r="B182" s="30" t="s">
        <v>46</v>
      </c>
      <c r="C182" s="30"/>
      <c r="D182" s="30"/>
      <c r="E182" s="30" t="s">
        <v>46</v>
      </c>
      <c r="F182" s="30"/>
      <c r="G182" s="24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23"/>
      <c r="T182" s="30"/>
      <c r="U182" s="23"/>
      <c r="V182" s="30"/>
      <c r="W182" s="30"/>
      <c r="X182" s="30"/>
      <c r="Y182" s="88">
        <f aca="true" t="shared" si="140" ref="Y182:AD182">SUM(Y174:Y181)</f>
        <v>4.75</v>
      </c>
      <c r="Z182" s="89">
        <f t="shared" si="140"/>
        <v>1834005.500415</v>
      </c>
      <c r="AA182" s="88">
        <f t="shared" si="140"/>
        <v>0</v>
      </c>
      <c r="AB182" s="89">
        <f t="shared" si="140"/>
        <v>1834005.5732749999</v>
      </c>
      <c r="AC182" s="88">
        <f t="shared" si="140"/>
        <v>3.5</v>
      </c>
      <c r="AD182" s="89">
        <f t="shared" si="140"/>
        <v>1185478</v>
      </c>
      <c r="AE182" s="36"/>
    </row>
    <row r="183" spans="1:31" s="1" customFormat="1" ht="12.75">
      <c r="A183" s="30"/>
      <c r="B183" s="30"/>
      <c r="C183" s="30"/>
      <c r="D183" s="30"/>
      <c r="E183" s="30" t="s">
        <v>191</v>
      </c>
      <c r="F183" s="30"/>
      <c r="G183" s="24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74">
        <f aca="true" t="shared" si="141" ref="Y183:AD183">Y19+Y23+Y64+Y71+Y79+Y102+Y153+Y162+Y172+Y182</f>
        <v>123.5</v>
      </c>
      <c r="Z183" s="74">
        <f t="shared" si="141"/>
        <v>42624802.196735</v>
      </c>
      <c r="AA183" s="74">
        <f t="shared" si="141"/>
        <v>1</v>
      </c>
      <c r="AB183" s="74">
        <f t="shared" si="141"/>
        <v>42433362.99999499</v>
      </c>
      <c r="AC183" s="74">
        <f t="shared" si="141"/>
        <v>104</v>
      </c>
      <c r="AD183" s="74">
        <f t="shared" si="141"/>
        <v>30915852.879715</v>
      </c>
      <c r="AE183" s="36"/>
    </row>
    <row r="184" spans="1:31" s="1" customFormat="1" ht="12.75">
      <c r="A184" s="36"/>
      <c r="B184" s="36"/>
      <c r="C184" s="36"/>
      <c r="D184" s="36"/>
      <c r="E184" s="36"/>
      <c r="F184" s="36"/>
      <c r="G184" s="132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146"/>
      <c r="Z184" s="146"/>
      <c r="AA184" s="147"/>
      <c r="AB184" s="146"/>
      <c r="AC184" s="146"/>
      <c r="AD184" s="146"/>
      <c r="AE184" s="36"/>
    </row>
    <row r="185" spans="1:31" s="1" customFormat="1" ht="12.75">
      <c r="A185" s="36"/>
      <c r="B185" s="36"/>
      <c r="C185" s="36"/>
      <c r="D185" s="36"/>
      <c r="E185" s="36" t="s">
        <v>192</v>
      </c>
      <c r="F185" s="36"/>
      <c r="G185" s="132"/>
      <c r="H185" s="36"/>
      <c r="I185" s="36" t="s">
        <v>193</v>
      </c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132"/>
      <c r="Z185" s="148"/>
      <c r="AA185" s="149"/>
      <c r="AB185" s="148"/>
      <c r="AC185" s="132"/>
      <c r="AD185" s="148"/>
      <c r="AE185" s="36"/>
    </row>
    <row r="186" spans="1:31" s="1" customFormat="1" ht="12.75">
      <c r="A186" s="36"/>
      <c r="B186" s="36"/>
      <c r="C186" s="36"/>
      <c r="D186" s="36"/>
      <c r="E186" s="36" t="s">
        <v>194</v>
      </c>
      <c r="F186" s="36"/>
      <c r="G186" s="132"/>
      <c r="H186" s="36"/>
      <c r="I186" s="133" t="s">
        <v>2</v>
      </c>
      <c r="J186" s="133"/>
      <c r="K186" s="133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132"/>
      <c r="Z186" s="148"/>
      <c r="AA186" s="149"/>
      <c r="AB186" s="148"/>
      <c r="AC186" s="132"/>
      <c r="AD186" s="148"/>
      <c r="AE186" s="36"/>
    </row>
    <row r="187" spans="1:31" s="1" customFormat="1" ht="12.75">
      <c r="A187" s="36"/>
      <c r="B187" s="36"/>
      <c r="C187" s="36"/>
      <c r="D187" s="36"/>
      <c r="E187" s="36" t="s">
        <v>195</v>
      </c>
      <c r="F187" s="36"/>
      <c r="G187" s="132"/>
      <c r="H187" s="36"/>
      <c r="I187" s="133" t="s">
        <v>196</v>
      </c>
      <c r="J187" s="133"/>
      <c r="K187" s="133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149"/>
      <c r="AB187" s="36"/>
      <c r="AC187" s="36"/>
      <c r="AD187" s="36"/>
      <c r="AE187" s="36"/>
    </row>
    <row r="188" spans="1:31" s="1" customFormat="1" ht="12.75">
      <c r="A188" s="36"/>
      <c r="B188" s="36"/>
      <c r="C188" s="36"/>
      <c r="D188" s="36"/>
      <c r="E188" s="36" t="s">
        <v>197</v>
      </c>
      <c r="F188" s="36"/>
      <c r="G188" s="132"/>
      <c r="H188" s="36"/>
      <c r="I188" s="134" t="s">
        <v>198</v>
      </c>
      <c r="J188" s="134"/>
      <c r="K188" s="134"/>
      <c r="L188" s="36"/>
      <c r="M188" s="36"/>
      <c r="N188" s="36"/>
      <c r="O188" s="36"/>
      <c r="P188" s="36"/>
      <c r="Q188" s="136"/>
      <c r="R188" s="136"/>
      <c r="S188" s="136"/>
      <c r="T188" s="136"/>
      <c r="U188" s="136"/>
      <c r="V188" s="136"/>
      <c r="W188" s="136"/>
      <c r="X188" s="136"/>
      <c r="Y188" s="136"/>
      <c r="Z188" s="136"/>
      <c r="AA188" s="138"/>
      <c r="AB188" s="136"/>
      <c r="AC188" s="36"/>
      <c r="AD188" s="36"/>
      <c r="AE188" s="36"/>
    </row>
    <row r="189" spans="1:31" s="1" customFormat="1" ht="12.75">
      <c r="A189" s="36"/>
      <c r="B189" s="36"/>
      <c r="C189" s="36"/>
      <c r="D189" s="36"/>
      <c r="L189" s="36"/>
      <c r="M189" s="36"/>
      <c r="N189" s="36"/>
      <c r="O189" s="36"/>
      <c r="P189" s="36"/>
      <c r="Q189" s="136"/>
      <c r="R189" s="136"/>
      <c r="S189" s="136"/>
      <c r="T189" s="136"/>
      <c r="U189" s="136"/>
      <c r="V189" s="136"/>
      <c r="W189" s="136"/>
      <c r="X189" s="136"/>
      <c r="Y189" s="136"/>
      <c r="Z189" s="136"/>
      <c r="AA189" s="138"/>
      <c r="AB189" s="136"/>
      <c r="AC189" s="36"/>
      <c r="AD189" s="36"/>
      <c r="AE189" s="36"/>
    </row>
    <row r="190" spans="1:31" s="1" customFormat="1" ht="12.75">
      <c r="A190" s="36"/>
      <c r="B190" s="36"/>
      <c r="C190" s="36"/>
      <c r="D190" s="36"/>
      <c r="E190" s="36"/>
      <c r="F190" s="36"/>
      <c r="G190" s="132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132"/>
      <c r="U190" s="36"/>
      <c r="V190" s="133"/>
      <c r="W190" s="133"/>
      <c r="X190" s="36"/>
      <c r="Y190" s="36"/>
      <c r="Z190" s="36"/>
      <c r="AA190" s="149"/>
      <c r="AB190" s="36"/>
      <c r="AC190" s="36"/>
      <c r="AD190" s="36"/>
      <c r="AE190" s="36"/>
    </row>
    <row r="191" spans="1:31" s="1" customFormat="1" ht="12.75">
      <c r="A191" s="36"/>
      <c r="B191" s="36"/>
      <c r="C191" s="36"/>
      <c r="D191" s="36"/>
      <c r="E191" s="36"/>
      <c r="F191" s="36"/>
      <c r="G191" s="132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132"/>
      <c r="U191" s="36"/>
      <c r="V191" s="134"/>
      <c r="W191" s="134"/>
      <c r="X191" s="36"/>
      <c r="Y191" s="36"/>
      <c r="Z191" s="36"/>
      <c r="AA191" s="149"/>
      <c r="AB191" s="36"/>
      <c r="AC191" s="36"/>
      <c r="AD191" s="36"/>
      <c r="AE191" s="36"/>
    </row>
    <row r="192" spans="1:31" s="1" customFormat="1" ht="12.75">
      <c r="A192" s="36"/>
      <c r="B192" s="36"/>
      <c r="C192" s="36"/>
      <c r="D192" s="36"/>
      <c r="E192" s="36"/>
      <c r="F192" s="36"/>
      <c r="G192" s="132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132"/>
      <c r="U192" s="36"/>
      <c r="V192" s="133"/>
      <c r="W192" s="133"/>
      <c r="X192" s="36"/>
      <c r="Y192" s="36"/>
      <c r="Z192" s="36"/>
      <c r="AA192" s="149"/>
      <c r="AB192" s="36"/>
      <c r="AC192" s="36"/>
      <c r="AD192" s="36"/>
      <c r="AE192" s="36"/>
    </row>
    <row r="193" spans="1:31" s="1" customFormat="1" ht="12.75">
      <c r="A193" s="36"/>
      <c r="B193" s="36"/>
      <c r="C193" s="36"/>
      <c r="D193" s="36"/>
      <c r="E193" s="36"/>
      <c r="F193" s="36"/>
      <c r="G193" s="132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132"/>
      <c r="U193" s="36"/>
      <c r="V193" s="36"/>
      <c r="W193" s="36"/>
      <c r="X193" s="36"/>
      <c r="Y193" s="36"/>
      <c r="Z193" s="36"/>
      <c r="AA193" s="149"/>
      <c r="AB193" s="36"/>
      <c r="AC193" s="36"/>
      <c r="AD193" s="36"/>
      <c r="AE193" s="36"/>
    </row>
    <row r="194" spans="1:31" s="1" customFormat="1" ht="12.75">
      <c r="A194" s="36"/>
      <c r="B194" s="36"/>
      <c r="C194" s="36"/>
      <c r="D194" s="36"/>
      <c r="E194" s="36"/>
      <c r="F194" s="36"/>
      <c r="G194" s="132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149"/>
      <c r="AB194" s="36"/>
      <c r="AC194" s="36"/>
      <c r="AD194" s="36"/>
      <c r="AE194" s="36"/>
    </row>
    <row r="195" spans="1:31" s="1" customFormat="1" ht="12.75">
      <c r="A195" s="36"/>
      <c r="B195" s="36"/>
      <c r="C195" s="36"/>
      <c r="D195" s="36"/>
      <c r="E195" s="36"/>
      <c r="F195" s="36"/>
      <c r="G195" s="132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149"/>
      <c r="AB195" s="36"/>
      <c r="AC195" s="36"/>
      <c r="AD195" s="36"/>
      <c r="AE195" s="36"/>
    </row>
    <row r="196" spans="1:31" s="1" customFormat="1" ht="12.75">
      <c r="A196" s="36"/>
      <c r="B196" s="36"/>
      <c r="C196" s="36"/>
      <c r="D196" s="36"/>
      <c r="E196" s="36"/>
      <c r="F196" s="36"/>
      <c r="G196" s="132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149"/>
      <c r="AB196" s="36"/>
      <c r="AC196" s="36"/>
      <c r="AD196" s="36"/>
      <c r="AE196" s="36"/>
    </row>
    <row r="197" spans="1:31" s="1" customFormat="1" ht="12.75">
      <c r="A197" s="36"/>
      <c r="B197" s="36"/>
      <c r="C197" s="36"/>
      <c r="D197" s="36"/>
      <c r="E197" s="36"/>
      <c r="F197" s="36"/>
      <c r="G197" s="132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149"/>
      <c r="AB197" s="36"/>
      <c r="AC197" s="36"/>
      <c r="AD197" s="36"/>
      <c r="AE197" s="36"/>
    </row>
    <row r="198" spans="1:31" s="1" customFormat="1" ht="12.75">
      <c r="A198" s="36"/>
      <c r="B198" s="36"/>
      <c r="C198" s="36"/>
      <c r="D198" s="36"/>
      <c r="E198" s="36"/>
      <c r="F198" s="36"/>
      <c r="G198" s="132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149"/>
      <c r="AB198" s="36"/>
      <c r="AC198" s="36"/>
      <c r="AD198" s="36"/>
      <c r="AE198" s="36"/>
    </row>
    <row r="199" spans="1:31" s="1" customFormat="1" ht="12.75">
      <c r="A199" s="36"/>
      <c r="B199" s="36"/>
      <c r="C199" s="36"/>
      <c r="D199" s="36"/>
      <c r="E199" s="36"/>
      <c r="F199" s="36"/>
      <c r="G199" s="132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149"/>
      <c r="AB199" s="36"/>
      <c r="AC199" s="36"/>
      <c r="AD199" s="36"/>
      <c r="AE199" s="36"/>
    </row>
    <row r="200" spans="1:31" s="1" customFormat="1" ht="12.75">
      <c r="A200" s="36"/>
      <c r="B200" s="36"/>
      <c r="C200" s="36"/>
      <c r="D200" s="36"/>
      <c r="E200" s="36"/>
      <c r="F200" s="36"/>
      <c r="G200" s="132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149"/>
      <c r="AB200" s="36"/>
      <c r="AC200" s="36"/>
      <c r="AD200" s="36"/>
      <c r="AE200" s="36"/>
    </row>
    <row r="201" spans="1:31" s="1" customFormat="1" ht="12.75">
      <c r="A201" s="36"/>
      <c r="B201" s="36"/>
      <c r="C201" s="36"/>
      <c r="D201" s="36"/>
      <c r="E201" s="36"/>
      <c r="F201" s="36"/>
      <c r="G201" s="132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149"/>
      <c r="AB201" s="36"/>
      <c r="AC201" s="36"/>
      <c r="AD201" s="36"/>
      <c r="AE201" s="36"/>
    </row>
    <row r="202" spans="1:31" s="1" customFormat="1" ht="12.75">
      <c r="A202" s="36"/>
      <c r="B202" s="36"/>
      <c r="C202" s="36"/>
      <c r="D202" s="36"/>
      <c r="E202" s="36"/>
      <c r="F202" s="36"/>
      <c r="G202" s="132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149"/>
      <c r="AB202" s="36"/>
      <c r="AC202" s="36"/>
      <c r="AD202" s="36"/>
      <c r="AE202" s="36"/>
    </row>
    <row r="203" spans="1:31" s="1" customFormat="1" ht="12.75">
      <c r="A203" s="36"/>
      <c r="B203" s="36"/>
      <c r="C203" s="36"/>
      <c r="D203" s="36"/>
      <c r="E203" s="36"/>
      <c r="F203" s="36"/>
      <c r="G203" s="132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149"/>
      <c r="AB203" s="36"/>
      <c r="AC203" s="36"/>
      <c r="AD203" s="36"/>
      <c r="AE203" s="36"/>
    </row>
    <row r="204" spans="1:31" s="1" customFormat="1" ht="12.75">
      <c r="A204" s="36"/>
      <c r="B204" s="36"/>
      <c r="C204" s="36"/>
      <c r="D204" s="36"/>
      <c r="E204" s="36"/>
      <c r="F204" s="36"/>
      <c r="G204" s="132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149"/>
      <c r="AB204" s="36"/>
      <c r="AC204" s="36"/>
      <c r="AD204" s="36"/>
      <c r="AE204" s="36"/>
    </row>
    <row r="205" spans="1:31" s="1" customFormat="1" ht="12.75">
      <c r="A205" s="36"/>
      <c r="B205" s="36"/>
      <c r="C205" s="36"/>
      <c r="D205" s="36"/>
      <c r="E205" s="36"/>
      <c r="F205" s="36"/>
      <c r="G205" s="132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149"/>
      <c r="AB205" s="36"/>
      <c r="AC205" s="36"/>
      <c r="AD205" s="36"/>
      <c r="AE205" s="36"/>
    </row>
    <row r="206" spans="1:31" s="1" customFormat="1" ht="12.75">
      <c r="A206" s="36"/>
      <c r="B206" s="36"/>
      <c r="C206" s="36"/>
      <c r="D206" s="36"/>
      <c r="E206" s="36"/>
      <c r="F206" s="36"/>
      <c r="G206" s="132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149"/>
      <c r="AB206" s="36"/>
      <c r="AC206" s="36"/>
      <c r="AD206" s="36"/>
      <c r="AE206" s="36"/>
    </row>
    <row r="207" spans="1:31" s="1" customFormat="1" ht="12.75">
      <c r="A207" s="36"/>
      <c r="B207" s="36"/>
      <c r="C207" s="36"/>
      <c r="D207" s="36"/>
      <c r="E207" s="36"/>
      <c r="F207" s="36"/>
      <c r="G207" s="132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149"/>
      <c r="AB207" s="36"/>
      <c r="AC207" s="36"/>
      <c r="AD207" s="36"/>
      <c r="AE207" s="36"/>
    </row>
    <row r="208" spans="1:31" s="1" customFormat="1" ht="12.75">
      <c r="A208" s="36"/>
      <c r="B208" s="36"/>
      <c r="C208" s="36"/>
      <c r="D208" s="36"/>
      <c r="E208" s="36"/>
      <c r="F208" s="36"/>
      <c r="G208" s="132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149"/>
      <c r="AB208" s="36"/>
      <c r="AC208" s="36"/>
      <c r="AD208" s="36"/>
      <c r="AE208" s="36"/>
    </row>
    <row r="209" spans="1:31" s="1" customFormat="1" ht="12.75">
      <c r="A209" s="36"/>
      <c r="B209" s="36"/>
      <c r="C209" s="36"/>
      <c r="D209" s="36"/>
      <c r="E209" s="36"/>
      <c r="F209" s="36"/>
      <c r="G209" s="132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149"/>
      <c r="AB209" s="36"/>
      <c r="AC209" s="36"/>
      <c r="AD209" s="36"/>
      <c r="AE209" s="36"/>
    </row>
    <row r="210" spans="1:31" s="1" customFormat="1" ht="12.75">
      <c r="A210" s="36"/>
      <c r="B210" s="36"/>
      <c r="C210" s="36"/>
      <c r="D210" s="36"/>
      <c r="E210" s="36"/>
      <c r="F210" s="36"/>
      <c r="G210" s="132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149"/>
      <c r="AB210" s="36"/>
      <c r="AC210" s="36"/>
      <c r="AD210" s="36"/>
      <c r="AE210" s="36"/>
    </row>
    <row r="211" spans="1:31" s="1" customFormat="1" ht="12.75">
      <c r="A211" s="36"/>
      <c r="B211" s="36"/>
      <c r="C211" s="36"/>
      <c r="D211" s="36"/>
      <c r="E211" s="36"/>
      <c r="F211" s="36"/>
      <c r="G211" s="132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149"/>
      <c r="AB211" s="36"/>
      <c r="AC211" s="36"/>
      <c r="AD211" s="36"/>
      <c r="AE211" s="36"/>
    </row>
    <row r="212" spans="1:31" s="1" customFormat="1" ht="12.75">
      <c r="A212" s="36"/>
      <c r="B212" s="36"/>
      <c r="C212" s="36"/>
      <c r="D212" s="36"/>
      <c r="E212" s="36"/>
      <c r="F212" s="36"/>
      <c r="G212" s="132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149"/>
      <c r="AB212" s="36"/>
      <c r="AC212" s="36"/>
      <c r="AD212" s="36"/>
      <c r="AE212" s="36"/>
    </row>
    <row r="213" spans="1:31" s="1" customFormat="1" ht="12.75">
      <c r="A213" s="36"/>
      <c r="B213" s="36"/>
      <c r="C213" s="36"/>
      <c r="D213" s="36"/>
      <c r="E213" s="36"/>
      <c r="F213" s="36"/>
      <c r="G213" s="132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149"/>
      <c r="AB213" s="36"/>
      <c r="AC213" s="36"/>
      <c r="AD213" s="36"/>
      <c r="AE213" s="36"/>
    </row>
    <row r="214" spans="1:31" s="1" customFormat="1" ht="12.75">
      <c r="A214" s="36"/>
      <c r="B214" s="36"/>
      <c r="C214" s="36"/>
      <c r="D214" s="36"/>
      <c r="E214" s="36"/>
      <c r="F214" s="36"/>
      <c r="G214" s="132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149"/>
      <c r="AB214" s="36"/>
      <c r="AC214" s="36"/>
      <c r="AD214" s="36"/>
      <c r="AE214" s="36"/>
    </row>
    <row r="215" spans="1:31" s="1" customFormat="1" ht="12.75">
      <c r="A215" s="36"/>
      <c r="B215" s="36"/>
      <c r="C215" s="36"/>
      <c r="D215" s="36"/>
      <c r="E215" s="36"/>
      <c r="F215" s="36"/>
      <c r="G215" s="132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149"/>
      <c r="AB215" s="36"/>
      <c r="AC215" s="36"/>
      <c r="AD215" s="36"/>
      <c r="AE215" s="36"/>
    </row>
    <row r="216" spans="1:31" s="1" customFormat="1" ht="12.75">
      <c r="A216" s="36"/>
      <c r="B216" s="36"/>
      <c r="C216" s="36"/>
      <c r="D216" s="36"/>
      <c r="E216" s="36"/>
      <c r="F216" s="36"/>
      <c r="G216" s="132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149"/>
      <c r="AB216" s="36"/>
      <c r="AC216" s="36"/>
      <c r="AD216" s="36"/>
      <c r="AE216" s="36"/>
    </row>
    <row r="217" spans="1:31" s="1" customFormat="1" ht="12.75">
      <c r="A217" s="36"/>
      <c r="B217" s="36"/>
      <c r="C217" s="36"/>
      <c r="D217" s="36"/>
      <c r="E217" s="36"/>
      <c r="F217" s="36"/>
      <c r="G217" s="132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149"/>
      <c r="AB217" s="36"/>
      <c r="AC217" s="36"/>
      <c r="AD217" s="36"/>
      <c r="AE217" s="36"/>
    </row>
    <row r="218" spans="1:31" s="1" customFormat="1" ht="12.75">
      <c r="A218" s="36"/>
      <c r="B218" s="36"/>
      <c r="C218" s="36"/>
      <c r="D218" s="36"/>
      <c r="E218" s="36"/>
      <c r="F218" s="36"/>
      <c r="G218" s="132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149"/>
      <c r="AB218" s="36"/>
      <c r="AC218" s="36"/>
      <c r="AD218" s="36"/>
      <c r="AE218" s="36"/>
    </row>
    <row r="219" spans="1:31" s="1" customFormat="1" ht="12.75">
      <c r="A219" s="36"/>
      <c r="B219" s="36"/>
      <c r="C219" s="36"/>
      <c r="D219" s="36"/>
      <c r="E219" s="36"/>
      <c r="F219" s="36"/>
      <c r="G219" s="132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149"/>
      <c r="AB219" s="36"/>
      <c r="AC219" s="36"/>
      <c r="AD219" s="36"/>
      <c r="AE219" s="36"/>
    </row>
    <row r="220" spans="1:31" s="1" customFormat="1" ht="12.75">
      <c r="A220" s="36"/>
      <c r="B220" s="36"/>
      <c r="C220" s="36"/>
      <c r="D220" s="36"/>
      <c r="E220" s="36"/>
      <c r="F220" s="36"/>
      <c r="G220" s="132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149"/>
      <c r="AB220" s="36"/>
      <c r="AC220" s="36"/>
      <c r="AD220" s="36"/>
      <c r="AE220" s="36"/>
    </row>
    <row r="221" spans="1:31" s="1" customFormat="1" ht="12.75">
      <c r="A221" s="36"/>
      <c r="B221" s="36"/>
      <c r="C221" s="36"/>
      <c r="D221" s="36"/>
      <c r="E221" s="36"/>
      <c r="F221" s="36"/>
      <c r="G221" s="132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149"/>
      <c r="AB221" s="36"/>
      <c r="AC221" s="36"/>
      <c r="AD221" s="36"/>
      <c r="AE221" s="36"/>
    </row>
    <row r="222" spans="1:31" s="1" customFormat="1" ht="12.75">
      <c r="A222" s="36"/>
      <c r="B222" s="36"/>
      <c r="C222" s="36"/>
      <c r="D222" s="36"/>
      <c r="E222" s="36"/>
      <c r="F222" s="36"/>
      <c r="G222" s="132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149"/>
      <c r="AB222" s="36"/>
      <c r="AC222" s="36"/>
      <c r="AD222" s="36"/>
      <c r="AE222" s="36"/>
    </row>
    <row r="223" spans="1:31" s="1" customFormat="1" ht="12.75">
      <c r="A223" s="36"/>
      <c r="B223" s="36"/>
      <c r="C223" s="36"/>
      <c r="D223" s="36"/>
      <c r="E223" s="36"/>
      <c r="F223" s="36"/>
      <c r="G223" s="132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149"/>
      <c r="AB223" s="36"/>
      <c r="AC223" s="36"/>
      <c r="AD223" s="36"/>
      <c r="AE223" s="36"/>
    </row>
    <row r="224" spans="1:31" s="1" customFormat="1" ht="12.75">
      <c r="A224" s="36"/>
      <c r="B224" s="36"/>
      <c r="C224" s="36"/>
      <c r="D224" s="36"/>
      <c r="E224" s="36"/>
      <c r="F224" s="36"/>
      <c r="G224" s="132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149"/>
      <c r="AB224" s="36"/>
      <c r="AC224" s="36"/>
      <c r="AD224" s="36"/>
      <c r="AE224" s="36"/>
    </row>
    <row r="225" spans="1:31" s="1" customFormat="1" ht="12.75">
      <c r="A225" s="36"/>
      <c r="B225" s="36"/>
      <c r="C225" s="36"/>
      <c r="D225" s="36"/>
      <c r="E225" s="36"/>
      <c r="F225" s="36"/>
      <c r="G225" s="132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149"/>
      <c r="AB225" s="36"/>
      <c r="AC225" s="36"/>
      <c r="AD225" s="36"/>
      <c r="AE225" s="36"/>
    </row>
    <row r="226" spans="1:31" s="1" customFormat="1" ht="12.75">
      <c r="A226" s="36"/>
      <c r="B226" s="36"/>
      <c r="C226" s="36"/>
      <c r="D226" s="36"/>
      <c r="E226" s="36"/>
      <c r="F226" s="36"/>
      <c r="G226" s="132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149"/>
      <c r="AB226" s="36"/>
      <c r="AC226" s="36"/>
      <c r="AD226" s="36"/>
      <c r="AE226" s="36"/>
    </row>
    <row r="227" spans="1:31" s="1" customFormat="1" ht="12.75">
      <c r="A227" s="36"/>
      <c r="B227" s="36"/>
      <c r="C227" s="36"/>
      <c r="D227" s="36"/>
      <c r="E227" s="36"/>
      <c r="F227" s="36"/>
      <c r="G227" s="132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149"/>
      <c r="AB227" s="36"/>
      <c r="AC227" s="36"/>
      <c r="AD227" s="36"/>
      <c r="AE227" s="36"/>
    </row>
    <row r="228" spans="1:31" s="1" customFormat="1" ht="12.75">
      <c r="A228" s="36"/>
      <c r="B228" s="36"/>
      <c r="C228" s="36"/>
      <c r="D228" s="36"/>
      <c r="E228" s="36"/>
      <c r="F228" s="36"/>
      <c r="G228" s="132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149"/>
      <c r="AB228" s="36"/>
      <c r="AC228" s="36"/>
      <c r="AD228" s="36"/>
      <c r="AE228" s="36"/>
    </row>
    <row r="229" spans="1:31" s="1" customFormat="1" ht="12.75">
      <c r="A229" s="36"/>
      <c r="B229" s="36"/>
      <c r="C229" s="36"/>
      <c r="D229" s="36"/>
      <c r="E229" s="36"/>
      <c r="F229" s="36"/>
      <c r="G229" s="132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149"/>
      <c r="AB229" s="36"/>
      <c r="AC229" s="36"/>
      <c r="AD229" s="36"/>
      <c r="AE229" s="36"/>
    </row>
    <row r="230" spans="1:31" s="1" customFormat="1" ht="12.75">
      <c r="A230" s="36"/>
      <c r="B230" s="36"/>
      <c r="C230" s="36"/>
      <c r="D230" s="36"/>
      <c r="E230" s="36"/>
      <c r="F230" s="36"/>
      <c r="G230" s="132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149"/>
      <c r="AB230" s="36"/>
      <c r="AC230" s="36"/>
      <c r="AD230" s="36"/>
      <c r="AE230" s="36"/>
    </row>
    <row r="231" spans="1:31" s="1" customFormat="1" ht="12.75">
      <c r="A231" s="36"/>
      <c r="B231" s="36"/>
      <c r="C231" s="36"/>
      <c r="D231" s="36"/>
      <c r="E231" s="36"/>
      <c r="F231" s="36"/>
      <c r="G231" s="132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149"/>
      <c r="AB231" s="36"/>
      <c r="AC231" s="36"/>
      <c r="AD231" s="36"/>
      <c r="AE231" s="36"/>
    </row>
    <row r="232" spans="1:31" s="1" customFormat="1" ht="12.75">
      <c r="A232" s="36"/>
      <c r="B232" s="36"/>
      <c r="C232" s="36"/>
      <c r="D232" s="36"/>
      <c r="E232" s="36"/>
      <c r="F232" s="36"/>
      <c r="G232" s="132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149"/>
      <c r="AB232" s="36"/>
      <c r="AC232" s="36"/>
      <c r="AD232" s="36"/>
      <c r="AE232" s="36"/>
    </row>
    <row r="233" spans="1:31" s="1" customFormat="1" ht="12.75">
      <c r="A233" s="36"/>
      <c r="B233" s="36"/>
      <c r="C233" s="36"/>
      <c r="D233" s="36"/>
      <c r="E233" s="36"/>
      <c r="F233" s="36"/>
      <c r="G233" s="132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149"/>
      <c r="AB233" s="36"/>
      <c r="AC233" s="36"/>
      <c r="AD233" s="36"/>
      <c r="AE233" s="36"/>
    </row>
    <row r="234" spans="1:31" s="1" customFormat="1" ht="12.75">
      <c r="A234" s="36"/>
      <c r="B234" s="36"/>
      <c r="C234" s="36"/>
      <c r="D234" s="36"/>
      <c r="E234" s="36"/>
      <c r="F234" s="36"/>
      <c r="G234" s="132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149"/>
      <c r="AB234" s="36"/>
      <c r="AC234" s="36"/>
      <c r="AD234" s="36"/>
      <c r="AE234" s="36"/>
    </row>
    <row r="235" spans="1:31" s="1" customFormat="1" ht="12.75">
      <c r="A235" s="36"/>
      <c r="B235" s="36"/>
      <c r="C235" s="36"/>
      <c r="D235" s="36"/>
      <c r="E235" s="36"/>
      <c r="F235" s="36"/>
      <c r="G235" s="132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149"/>
      <c r="AB235" s="36"/>
      <c r="AC235" s="36"/>
      <c r="AD235" s="36"/>
      <c r="AE235" s="36"/>
    </row>
    <row r="236" spans="1:31" s="1" customFormat="1" ht="12.75">
      <c r="A236" s="36"/>
      <c r="B236" s="36"/>
      <c r="C236" s="36"/>
      <c r="D236" s="36"/>
      <c r="E236" s="36"/>
      <c r="F236" s="36"/>
      <c r="G236" s="132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149"/>
      <c r="AB236" s="36"/>
      <c r="AC236" s="36"/>
      <c r="AD236" s="36"/>
      <c r="AE236" s="36"/>
    </row>
    <row r="237" spans="1:31" s="1" customFormat="1" ht="12.75">
      <c r="A237" s="36"/>
      <c r="B237" s="36"/>
      <c r="C237" s="36"/>
      <c r="D237" s="36"/>
      <c r="E237" s="36"/>
      <c r="F237" s="36"/>
      <c r="G237" s="132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149"/>
      <c r="AB237" s="36"/>
      <c r="AC237" s="36"/>
      <c r="AD237" s="36"/>
      <c r="AE237" s="36"/>
    </row>
    <row r="238" spans="1:31" s="1" customFormat="1" ht="12.75">
      <c r="A238" s="36"/>
      <c r="B238" s="36"/>
      <c r="C238" s="36"/>
      <c r="D238" s="36"/>
      <c r="E238" s="36"/>
      <c r="F238" s="36"/>
      <c r="G238" s="132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149"/>
      <c r="AB238" s="36"/>
      <c r="AC238" s="36"/>
      <c r="AD238" s="36"/>
      <c r="AE238" s="36"/>
    </row>
    <row r="239" spans="1:31" s="1" customFormat="1" ht="12.75">
      <c r="A239" s="36"/>
      <c r="B239" s="36"/>
      <c r="C239" s="36"/>
      <c r="D239" s="36"/>
      <c r="E239" s="36"/>
      <c r="F239" s="36"/>
      <c r="G239" s="132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149"/>
      <c r="AB239" s="36"/>
      <c r="AC239" s="36"/>
      <c r="AD239" s="36"/>
      <c r="AE239" s="36"/>
    </row>
    <row r="240" spans="1:31" s="1" customFormat="1" ht="12.75">
      <c r="A240" s="36"/>
      <c r="B240" s="36"/>
      <c r="C240" s="36"/>
      <c r="D240" s="36"/>
      <c r="E240" s="36"/>
      <c r="F240" s="36"/>
      <c r="G240" s="132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149"/>
      <c r="AB240" s="36"/>
      <c r="AC240" s="36"/>
      <c r="AD240" s="36"/>
      <c r="AE240" s="36"/>
    </row>
    <row r="241" spans="1:31" s="1" customFormat="1" ht="12.75">
      <c r="A241" s="36"/>
      <c r="B241" s="36"/>
      <c r="C241" s="36"/>
      <c r="D241" s="36"/>
      <c r="E241" s="36"/>
      <c r="F241" s="36"/>
      <c r="G241" s="132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149"/>
      <c r="AB241" s="36"/>
      <c r="AC241" s="36"/>
      <c r="AD241" s="36"/>
      <c r="AE241" s="36"/>
    </row>
    <row r="242" spans="1:31" s="1" customFormat="1" ht="12.75">
      <c r="A242" s="36"/>
      <c r="B242" s="36"/>
      <c r="C242" s="36"/>
      <c r="D242" s="36"/>
      <c r="E242" s="36"/>
      <c r="F242" s="36"/>
      <c r="G242" s="132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149"/>
      <c r="AB242" s="36"/>
      <c r="AC242" s="36"/>
      <c r="AD242" s="36"/>
      <c r="AE242" s="36"/>
    </row>
    <row r="243" spans="1:31" s="1" customFormat="1" ht="12.75">
      <c r="A243" s="36"/>
      <c r="B243" s="36"/>
      <c r="C243" s="36"/>
      <c r="D243" s="36"/>
      <c r="E243" s="36"/>
      <c r="F243" s="36"/>
      <c r="G243" s="132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149"/>
      <c r="AB243" s="36"/>
      <c r="AC243" s="36"/>
      <c r="AD243" s="36"/>
      <c r="AE243" s="36"/>
    </row>
    <row r="244" spans="1:31" s="1" customFormat="1" ht="12.75">
      <c r="A244" s="36"/>
      <c r="B244" s="36"/>
      <c r="C244" s="36"/>
      <c r="D244" s="36"/>
      <c r="E244" s="36"/>
      <c r="F244" s="36"/>
      <c r="G244" s="132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149"/>
      <c r="AB244" s="36"/>
      <c r="AC244" s="36"/>
      <c r="AD244" s="36"/>
      <c r="AE244" s="36"/>
    </row>
    <row r="245" spans="1:31" s="1" customFormat="1" ht="12.75">
      <c r="A245" s="36"/>
      <c r="B245" s="36"/>
      <c r="C245" s="36"/>
      <c r="D245" s="36"/>
      <c r="E245" s="36"/>
      <c r="F245" s="36"/>
      <c r="G245" s="132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149"/>
      <c r="AB245" s="36"/>
      <c r="AC245" s="36"/>
      <c r="AD245" s="36"/>
      <c r="AE245" s="36"/>
    </row>
    <row r="246" spans="1:31" s="1" customFormat="1" ht="12.75">
      <c r="A246" s="36"/>
      <c r="B246" s="36"/>
      <c r="C246" s="36"/>
      <c r="D246" s="36"/>
      <c r="E246" s="36"/>
      <c r="F246" s="36"/>
      <c r="G246" s="132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149"/>
      <c r="AB246" s="36"/>
      <c r="AC246" s="36"/>
      <c r="AD246" s="36"/>
      <c r="AE246" s="36"/>
    </row>
    <row r="247" spans="1:31" s="1" customFormat="1" ht="12.75">
      <c r="A247" s="36"/>
      <c r="B247" s="36"/>
      <c r="C247" s="36"/>
      <c r="D247" s="36"/>
      <c r="E247" s="36"/>
      <c r="F247" s="36"/>
      <c r="G247" s="132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149"/>
      <c r="AB247" s="36"/>
      <c r="AC247" s="36"/>
      <c r="AD247" s="36"/>
      <c r="AE247" s="36"/>
    </row>
    <row r="248" spans="1:31" s="1" customFormat="1" ht="12.75">
      <c r="A248" s="36"/>
      <c r="B248" s="36"/>
      <c r="C248" s="36"/>
      <c r="D248" s="36"/>
      <c r="E248" s="36"/>
      <c r="F248" s="36"/>
      <c r="G248" s="132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149"/>
      <c r="AB248" s="36"/>
      <c r="AC248" s="36"/>
      <c r="AD248" s="36"/>
      <c r="AE248" s="36"/>
    </row>
    <row r="249" spans="1:31" s="1" customFormat="1" ht="12.75">
      <c r="A249" s="36"/>
      <c r="B249" s="36"/>
      <c r="C249" s="36"/>
      <c r="D249" s="36"/>
      <c r="E249" s="36"/>
      <c r="F249" s="36"/>
      <c r="G249" s="132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149"/>
      <c r="AB249" s="36"/>
      <c r="AC249" s="36"/>
      <c r="AD249" s="36"/>
      <c r="AE249" s="36"/>
    </row>
    <row r="250" spans="1:31" s="1" customFormat="1" ht="12.75">
      <c r="A250" s="36"/>
      <c r="B250" s="36"/>
      <c r="C250" s="36"/>
      <c r="D250" s="36"/>
      <c r="E250" s="36"/>
      <c r="F250" s="36"/>
      <c r="G250" s="132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149"/>
      <c r="AB250" s="36"/>
      <c r="AC250" s="36"/>
      <c r="AD250" s="36"/>
      <c r="AE250" s="36"/>
    </row>
    <row r="251" spans="1:31" s="1" customFormat="1" ht="12.75">
      <c r="A251" s="36"/>
      <c r="B251" s="36"/>
      <c r="C251" s="36"/>
      <c r="D251" s="36"/>
      <c r="E251" s="36"/>
      <c r="F251" s="36"/>
      <c r="G251" s="132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149"/>
      <c r="AB251" s="36"/>
      <c r="AC251" s="36"/>
      <c r="AD251" s="36"/>
      <c r="AE251" s="36"/>
    </row>
    <row r="252" spans="1:31" s="1" customFormat="1" ht="12.75">
      <c r="A252" s="36"/>
      <c r="B252" s="36"/>
      <c r="C252" s="36"/>
      <c r="D252" s="36"/>
      <c r="E252" s="36"/>
      <c r="F252" s="36"/>
      <c r="G252" s="132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149"/>
      <c r="AB252" s="36"/>
      <c r="AC252" s="36"/>
      <c r="AD252" s="36"/>
      <c r="AE252" s="36"/>
    </row>
    <row r="253" spans="1:31" s="1" customFormat="1" ht="12.75">
      <c r="A253" s="36"/>
      <c r="B253" s="36"/>
      <c r="C253" s="36"/>
      <c r="D253" s="36"/>
      <c r="E253" s="36"/>
      <c r="F253" s="36"/>
      <c r="G253" s="132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149"/>
      <c r="AB253" s="36"/>
      <c r="AC253" s="36"/>
      <c r="AD253" s="36"/>
      <c r="AE253" s="36"/>
    </row>
    <row r="254" spans="1:31" s="1" customFormat="1" ht="12.75">
      <c r="A254" s="36"/>
      <c r="B254" s="36"/>
      <c r="C254" s="36"/>
      <c r="D254" s="36"/>
      <c r="E254" s="36"/>
      <c r="F254" s="36"/>
      <c r="G254" s="132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149"/>
      <c r="AB254" s="36"/>
      <c r="AC254" s="36"/>
      <c r="AD254" s="36"/>
      <c r="AE254" s="36"/>
    </row>
    <row r="255" spans="1:31" s="1" customFormat="1" ht="12.75">
      <c r="A255" s="36"/>
      <c r="B255" s="36"/>
      <c r="C255" s="36"/>
      <c r="D255" s="36"/>
      <c r="E255" s="36"/>
      <c r="F255" s="36"/>
      <c r="G255" s="132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149"/>
      <c r="AB255" s="36"/>
      <c r="AC255" s="36"/>
      <c r="AD255" s="36"/>
      <c r="AE255" s="36"/>
    </row>
    <row r="256" spans="1:31" s="1" customFormat="1" ht="12.75">
      <c r="A256" s="36"/>
      <c r="B256" s="36"/>
      <c r="C256" s="36"/>
      <c r="D256" s="36"/>
      <c r="E256" s="36"/>
      <c r="F256" s="36"/>
      <c r="G256" s="132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149"/>
      <c r="AB256" s="36"/>
      <c r="AC256" s="36"/>
      <c r="AD256" s="36"/>
      <c r="AE256" s="36"/>
    </row>
    <row r="257" spans="1:31" s="1" customFormat="1" ht="12.75">
      <c r="A257" s="36"/>
      <c r="B257" s="36"/>
      <c r="C257" s="36"/>
      <c r="D257" s="36"/>
      <c r="E257" s="36"/>
      <c r="F257" s="36"/>
      <c r="G257" s="132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149"/>
      <c r="AB257" s="36"/>
      <c r="AC257" s="36"/>
      <c r="AD257" s="36"/>
      <c r="AE257" s="36"/>
    </row>
    <row r="258" spans="1:31" s="1" customFormat="1" ht="12.75">
      <c r="A258" s="36"/>
      <c r="B258" s="36"/>
      <c r="C258" s="36"/>
      <c r="D258" s="36"/>
      <c r="E258" s="36"/>
      <c r="F258" s="36"/>
      <c r="G258" s="132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149"/>
      <c r="AB258" s="36"/>
      <c r="AC258" s="36"/>
      <c r="AD258" s="36"/>
      <c r="AE258" s="36"/>
    </row>
    <row r="259" spans="1:31" s="1" customFormat="1" ht="12.75">
      <c r="A259" s="36"/>
      <c r="B259" s="36"/>
      <c r="C259" s="36"/>
      <c r="D259" s="36"/>
      <c r="E259" s="36"/>
      <c r="F259" s="36"/>
      <c r="G259" s="132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149"/>
      <c r="AB259" s="36"/>
      <c r="AC259" s="36"/>
      <c r="AD259" s="36"/>
      <c r="AE259" s="36"/>
    </row>
    <row r="260" spans="1:31" s="1" customFormat="1" ht="12.75">
      <c r="A260" s="36"/>
      <c r="B260" s="36"/>
      <c r="C260" s="36"/>
      <c r="D260" s="36"/>
      <c r="E260" s="36"/>
      <c r="F260" s="36"/>
      <c r="G260" s="132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149"/>
      <c r="AB260" s="36"/>
      <c r="AC260" s="36"/>
      <c r="AD260" s="36"/>
      <c r="AE260" s="36"/>
    </row>
    <row r="261" spans="1:31" s="1" customFormat="1" ht="12.75">
      <c r="A261" s="36"/>
      <c r="B261" s="36"/>
      <c r="C261" s="36"/>
      <c r="D261" s="36"/>
      <c r="E261" s="36"/>
      <c r="F261" s="36"/>
      <c r="G261" s="132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149"/>
      <c r="AB261" s="36"/>
      <c r="AC261" s="36"/>
      <c r="AD261" s="36"/>
      <c r="AE261" s="36"/>
    </row>
    <row r="262" spans="1:31" s="1" customFormat="1" ht="12.75">
      <c r="A262" s="36"/>
      <c r="B262" s="36"/>
      <c r="C262" s="36"/>
      <c r="D262" s="36"/>
      <c r="E262" s="36"/>
      <c r="F262" s="36"/>
      <c r="G262" s="132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149"/>
      <c r="AB262" s="36"/>
      <c r="AC262" s="36"/>
      <c r="AD262" s="36"/>
      <c r="AE262" s="36"/>
    </row>
    <row r="263" spans="1:31" s="1" customFormat="1" ht="12.75">
      <c r="A263" s="36"/>
      <c r="B263" s="36"/>
      <c r="C263" s="36"/>
      <c r="D263" s="36"/>
      <c r="E263" s="36"/>
      <c r="F263" s="36"/>
      <c r="G263" s="132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149"/>
      <c r="AB263" s="36"/>
      <c r="AC263" s="36"/>
      <c r="AD263" s="36"/>
      <c r="AE263" s="36"/>
    </row>
    <row r="264" spans="1:31" s="1" customFormat="1" ht="12.75">
      <c r="A264" s="36"/>
      <c r="B264" s="36"/>
      <c r="C264" s="36"/>
      <c r="D264" s="36"/>
      <c r="E264" s="36"/>
      <c r="F264" s="36"/>
      <c r="G264" s="132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149"/>
      <c r="AB264" s="36"/>
      <c r="AC264" s="36"/>
      <c r="AD264" s="36"/>
      <c r="AE264" s="36"/>
    </row>
    <row r="265" spans="1:31" s="1" customFormat="1" ht="12.75">
      <c r="A265" s="36"/>
      <c r="B265" s="36"/>
      <c r="C265" s="36"/>
      <c r="D265" s="36"/>
      <c r="E265" s="36"/>
      <c r="F265" s="36"/>
      <c r="G265" s="132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149"/>
      <c r="AB265" s="36"/>
      <c r="AC265" s="36"/>
      <c r="AD265" s="36"/>
      <c r="AE265" s="36"/>
    </row>
    <row r="266" spans="1:31" s="1" customFormat="1" ht="12.75">
      <c r="A266" s="36"/>
      <c r="B266" s="36"/>
      <c r="C266" s="36"/>
      <c r="D266" s="36"/>
      <c r="E266" s="36"/>
      <c r="F266" s="36"/>
      <c r="G266" s="132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149"/>
      <c r="AB266" s="36"/>
      <c r="AC266" s="36"/>
      <c r="AD266" s="36"/>
      <c r="AE266" s="36"/>
    </row>
    <row r="267" spans="1:31" s="1" customFormat="1" ht="12.75">
      <c r="A267" s="36"/>
      <c r="B267" s="36"/>
      <c r="C267" s="36"/>
      <c r="D267" s="36"/>
      <c r="E267" s="36"/>
      <c r="F267" s="36"/>
      <c r="G267" s="132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149"/>
      <c r="AB267" s="36"/>
      <c r="AC267" s="36"/>
      <c r="AD267" s="36"/>
      <c r="AE267" s="36"/>
    </row>
    <row r="268" spans="1:31" s="1" customFormat="1" ht="12.75">
      <c r="A268" s="36"/>
      <c r="B268" s="36"/>
      <c r="C268" s="36"/>
      <c r="D268" s="36"/>
      <c r="E268" s="36"/>
      <c r="F268" s="36"/>
      <c r="G268" s="132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149"/>
      <c r="AB268" s="36"/>
      <c r="AC268" s="36"/>
      <c r="AD268" s="36"/>
      <c r="AE268" s="36"/>
    </row>
    <row r="269" spans="1:31" s="1" customFormat="1" ht="12.75">
      <c r="A269" s="36"/>
      <c r="B269" s="36"/>
      <c r="C269" s="36"/>
      <c r="D269" s="36"/>
      <c r="E269" s="36"/>
      <c r="F269" s="36"/>
      <c r="G269" s="132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149"/>
      <c r="AB269" s="36"/>
      <c r="AC269" s="36"/>
      <c r="AD269" s="36"/>
      <c r="AE269" s="36"/>
    </row>
    <row r="270" spans="1:31" s="1" customFormat="1" ht="12.75">
      <c r="A270" s="36"/>
      <c r="B270" s="36"/>
      <c r="C270" s="36"/>
      <c r="D270" s="36"/>
      <c r="E270" s="36"/>
      <c r="F270" s="36"/>
      <c r="G270" s="132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149"/>
      <c r="AB270" s="36"/>
      <c r="AC270" s="36"/>
      <c r="AD270" s="36"/>
      <c r="AE270" s="36"/>
    </row>
    <row r="271" spans="1:31" s="1" customFormat="1" ht="12.75">
      <c r="A271" s="36"/>
      <c r="B271" s="36"/>
      <c r="C271" s="36"/>
      <c r="D271" s="36"/>
      <c r="E271" s="36"/>
      <c r="F271" s="36"/>
      <c r="G271" s="132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149"/>
      <c r="AB271" s="36"/>
      <c r="AC271" s="36"/>
      <c r="AD271" s="36"/>
      <c r="AE271" s="36"/>
    </row>
    <row r="272" spans="1:31" s="1" customFormat="1" ht="12.75">
      <c r="A272" s="36"/>
      <c r="B272" s="36"/>
      <c r="C272" s="36"/>
      <c r="D272" s="36"/>
      <c r="E272" s="36"/>
      <c r="F272" s="36"/>
      <c r="G272" s="132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149"/>
      <c r="AB272" s="36"/>
      <c r="AC272" s="36"/>
      <c r="AD272" s="36"/>
      <c r="AE272" s="36"/>
    </row>
    <row r="273" spans="1:31" s="1" customFormat="1" ht="12.75">
      <c r="A273" s="36"/>
      <c r="B273" s="36"/>
      <c r="C273" s="36"/>
      <c r="D273" s="36"/>
      <c r="E273" s="36"/>
      <c r="F273" s="36"/>
      <c r="G273" s="132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149"/>
      <c r="AB273" s="36"/>
      <c r="AC273" s="36"/>
      <c r="AD273" s="36"/>
      <c r="AE273" s="36"/>
    </row>
    <row r="274" spans="1:31" s="1" customFormat="1" ht="12.75">
      <c r="A274" s="36"/>
      <c r="B274" s="36"/>
      <c r="C274" s="36"/>
      <c r="D274" s="36"/>
      <c r="E274" s="36"/>
      <c r="F274" s="36"/>
      <c r="G274" s="132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149"/>
      <c r="AB274" s="36"/>
      <c r="AC274" s="36"/>
      <c r="AD274" s="36"/>
      <c r="AE274" s="36"/>
    </row>
    <row r="275" spans="1:31" s="1" customFormat="1" ht="12.75">
      <c r="A275" s="36"/>
      <c r="B275" s="36"/>
      <c r="C275" s="36"/>
      <c r="D275" s="36"/>
      <c r="E275" s="36"/>
      <c r="F275" s="36"/>
      <c r="G275" s="132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149"/>
      <c r="AB275" s="36"/>
      <c r="AC275" s="36"/>
      <c r="AD275" s="36"/>
      <c r="AE275" s="36"/>
    </row>
    <row r="276" spans="1:31" s="1" customFormat="1" ht="12.75">
      <c r="A276" s="36"/>
      <c r="B276" s="36"/>
      <c r="C276" s="36"/>
      <c r="D276" s="36"/>
      <c r="E276" s="36"/>
      <c r="F276" s="36"/>
      <c r="G276" s="132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149"/>
      <c r="AB276" s="36"/>
      <c r="AC276" s="36"/>
      <c r="AD276" s="36"/>
      <c r="AE276" s="36"/>
    </row>
    <row r="277" spans="1:31" s="1" customFormat="1" ht="12.75">
      <c r="A277" s="36"/>
      <c r="B277" s="36"/>
      <c r="C277" s="36"/>
      <c r="D277" s="36"/>
      <c r="E277" s="36"/>
      <c r="F277" s="36"/>
      <c r="G277" s="132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149"/>
      <c r="AB277" s="36"/>
      <c r="AC277" s="36"/>
      <c r="AD277" s="36"/>
      <c r="AE277" s="36"/>
    </row>
    <row r="278" spans="1:31" s="1" customFormat="1" ht="12.75">
      <c r="A278" s="36"/>
      <c r="B278" s="36"/>
      <c r="C278" s="36"/>
      <c r="D278" s="36"/>
      <c r="E278" s="36"/>
      <c r="F278" s="36"/>
      <c r="G278" s="132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149"/>
      <c r="AB278" s="36"/>
      <c r="AC278" s="36"/>
      <c r="AD278" s="36"/>
      <c r="AE278" s="36"/>
    </row>
    <row r="279" spans="1:31" s="1" customFormat="1" ht="12.75">
      <c r="A279" s="36"/>
      <c r="B279" s="36"/>
      <c r="C279" s="36"/>
      <c r="D279" s="36"/>
      <c r="E279" s="36"/>
      <c r="F279" s="36"/>
      <c r="G279" s="132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149"/>
      <c r="AB279" s="36"/>
      <c r="AC279" s="36"/>
      <c r="AD279" s="36"/>
      <c r="AE279" s="36"/>
    </row>
    <row r="280" spans="1:31" s="1" customFormat="1" ht="12.75">
      <c r="A280" s="36"/>
      <c r="B280" s="36"/>
      <c r="C280" s="36"/>
      <c r="D280" s="36"/>
      <c r="E280" s="36"/>
      <c r="F280" s="36"/>
      <c r="G280" s="132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149"/>
      <c r="AB280" s="36"/>
      <c r="AC280" s="36"/>
      <c r="AD280" s="36"/>
      <c r="AE280" s="36"/>
    </row>
    <row r="281" spans="1:31" s="1" customFormat="1" ht="12.75">
      <c r="A281" s="36"/>
      <c r="B281" s="36"/>
      <c r="C281" s="36"/>
      <c r="D281" s="36"/>
      <c r="E281" s="36"/>
      <c r="F281" s="36"/>
      <c r="G281" s="132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149"/>
      <c r="AB281" s="36"/>
      <c r="AC281" s="36"/>
      <c r="AD281" s="36"/>
      <c r="AE281" s="36"/>
    </row>
    <row r="282" spans="1:31" s="1" customFormat="1" ht="12.75">
      <c r="A282" s="36"/>
      <c r="B282" s="36"/>
      <c r="C282" s="36"/>
      <c r="D282" s="36"/>
      <c r="E282" s="36"/>
      <c r="F282" s="36"/>
      <c r="G282" s="132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149"/>
      <c r="AB282" s="36"/>
      <c r="AC282" s="36"/>
      <c r="AD282" s="36"/>
      <c r="AE282" s="36"/>
    </row>
    <row r="283" spans="1:31" s="1" customFormat="1" ht="12.75">
      <c r="A283" s="36"/>
      <c r="B283" s="36"/>
      <c r="C283" s="36"/>
      <c r="D283" s="36"/>
      <c r="E283" s="36"/>
      <c r="F283" s="36"/>
      <c r="G283" s="132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149"/>
      <c r="AB283" s="36"/>
      <c r="AC283" s="36"/>
      <c r="AD283" s="36"/>
      <c r="AE283" s="36"/>
    </row>
    <row r="284" spans="1:31" s="1" customFormat="1" ht="12.75">
      <c r="A284" s="36"/>
      <c r="B284" s="36"/>
      <c r="C284" s="36"/>
      <c r="D284" s="36"/>
      <c r="E284" s="36"/>
      <c r="F284" s="36"/>
      <c r="G284" s="132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149"/>
      <c r="AB284" s="36"/>
      <c r="AC284" s="36"/>
      <c r="AD284" s="36"/>
      <c r="AE284" s="36"/>
    </row>
    <row r="285" spans="1:31" s="1" customFormat="1" ht="12.75">
      <c r="A285" s="36"/>
      <c r="B285" s="36"/>
      <c r="C285" s="36"/>
      <c r="D285" s="36"/>
      <c r="E285" s="36"/>
      <c r="F285" s="36"/>
      <c r="G285" s="132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149"/>
      <c r="AB285" s="36"/>
      <c r="AC285" s="36"/>
      <c r="AD285" s="36"/>
      <c r="AE285" s="36"/>
    </row>
    <row r="286" spans="1:31" s="1" customFormat="1" ht="12.75">
      <c r="A286" s="36"/>
      <c r="B286" s="36"/>
      <c r="C286" s="36"/>
      <c r="D286" s="36"/>
      <c r="E286" s="36"/>
      <c r="F286" s="36"/>
      <c r="G286" s="132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149"/>
      <c r="AB286" s="36"/>
      <c r="AC286" s="36"/>
      <c r="AD286" s="36"/>
      <c r="AE286" s="36"/>
    </row>
    <row r="287" spans="1:31" s="1" customFormat="1" ht="12.75">
      <c r="A287" s="36"/>
      <c r="B287" s="36"/>
      <c r="C287" s="36"/>
      <c r="D287" s="36"/>
      <c r="E287" s="36"/>
      <c r="F287" s="36"/>
      <c r="G287" s="132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149"/>
      <c r="AB287" s="36"/>
      <c r="AC287" s="36"/>
      <c r="AD287" s="36"/>
      <c r="AE287" s="36"/>
    </row>
    <row r="288" spans="1:31" s="1" customFormat="1" ht="12.75">
      <c r="A288" s="36"/>
      <c r="B288" s="36"/>
      <c r="C288" s="36"/>
      <c r="D288" s="36"/>
      <c r="E288" s="36"/>
      <c r="F288" s="36"/>
      <c r="G288" s="132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149"/>
      <c r="AB288" s="36"/>
      <c r="AC288" s="36"/>
      <c r="AD288" s="36"/>
      <c r="AE288" s="36"/>
    </row>
    <row r="289" spans="1:31" s="1" customFormat="1" ht="12.75">
      <c r="A289" s="36"/>
      <c r="B289" s="36"/>
      <c r="C289" s="36"/>
      <c r="D289" s="36"/>
      <c r="E289" s="36"/>
      <c r="F289" s="36"/>
      <c r="G289" s="132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149"/>
      <c r="AB289" s="36"/>
      <c r="AC289" s="36"/>
      <c r="AD289" s="36"/>
      <c r="AE289" s="36"/>
    </row>
    <row r="290" spans="1:31" s="1" customFormat="1" ht="12.75">
      <c r="A290" s="36"/>
      <c r="B290" s="36"/>
      <c r="C290" s="36"/>
      <c r="D290" s="36"/>
      <c r="E290" s="36"/>
      <c r="F290" s="36"/>
      <c r="G290" s="132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</row>
    <row r="291" spans="1:31" s="1" customFormat="1" ht="12.75">
      <c r="A291" s="36"/>
      <c r="B291" s="36"/>
      <c r="C291" s="36"/>
      <c r="D291" s="36"/>
      <c r="E291" s="36"/>
      <c r="F291" s="36"/>
      <c r="G291" s="132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</row>
    <row r="292" spans="1:31" s="1" customFormat="1" ht="12.75">
      <c r="A292" s="36"/>
      <c r="B292" s="36"/>
      <c r="C292" s="36"/>
      <c r="D292" s="36"/>
      <c r="E292" s="36"/>
      <c r="F292" s="36"/>
      <c r="G292" s="132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</row>
    <row r="293" spans="1:31" s="1" customFormat="1" ht="12.75">
      <c r="A293" s="36"/>
      <c r="B293" s="36"/>
      <c r="C293" s="36"/>
      <c r="D293" s="36"/>
      <c r="E293" s="36"/>
      <c r="F293" s="36"/>
      <c r="G293" s="132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</row>
    <row r="294" spans="1:31" s="1" customFormat="1" ht="12.75">
      <c r="A294" s="36"/>
      <c r="B294" s="36"/>
      <c r="C294" s="36"/>
      <c r="D294" s="36"/>
      <c r="E294" s="36"/>
      <c r="F294" s="36"/>
      <c r="G294" s="132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</row>
    <row r="295" spans="1:31" s="1" customFormat="1" ht="12.75">
      <c r="A295" s="36"/>
      <c r="B295" s="36"/>
      <c r="C295" s="36"/>
      <c r="D295" s="36"/>
      <c r="E295" s="36"/>
      <c r="F295" s="36"/>
      <c r="G295" s="132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</row>
    <row r="296" spans="1:31" s="1" customFormat="1" ht="12.75">
      <c r="A296" s="36"/>
      <c r="B296" s="36"/>
      <c r="C296" s="36"/>
      <c r="D296" s="36"/>
      <c r="E296" s="36"/>
      <c r="F296" s="36"/>
      <c r="G296" s="132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</row>
    <row r="297" spans="1:31" s="1" customFormat="1" ht="12.75">
      <c r="A297" s="36"/>
      <c r="B297" s="36"/>
      <c r="C297" s="36"/>
      <c r="D297" s="36"/>
      <c r="E297" s="36"/>
      <c r="F297" s="36"/>
      <c r="G297" s="132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</row>
    <row r="298" spans="1:31" s="1" customFormat="1" ht="12.75">
      <c r="A298" s="36"/>
      <c r="B298" s="36"/>
      <c r="C298" s="36"/>
      <c r="D298" s="36"/>
      <c r="E298" s="36"/>
      <c r="F298" s="36"/>
      <c r="G298" s="132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</row>
    <row r="299" spans="1:31" s="1" customFormat="1" ht="12.75">
      <c r="A299" s="36"/>
      <c r="B299" s="36"/>
      <c r="C299" s="36"/>
      <c r="D299" s="36"/>
      <c r="E299" s="36"/>
      <c r="F299" s="36"/>
      <c r="G299" s="132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</row>
    <row r="300" spans="1:31" s="1" customFormat="1" ht="12.75">
      <c r="A300" s="36"/>
      <c r="B300" s="36"/>
      <c r="C300" s="36"/>
      <c r="D300" s="36"/>
      <c r="E300" s="36"/>
      <c r="F300" s="36"/>
      <c r="G300" s="132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</row>
    <row r="301" spans="1:31" s="1" customFormat="1" ht="12.75">
      <c r="A301" s="36"/>
      <c r="B301" s="36"/>
      <c r="C301" s="36"/>
      <c r="D301" s="36"/>
      <c r="E301" s="36"/>
      <c r="F301" s="36"/>
      <c r="G301" s="132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</row>
    <row r="302" spans="1:31" s="1" customFormat="1" ht="12.75">
      <c r="A302" s="36"/>
      <c r="B302" s="36"/>
      <c r="C302" s="36"/>
      <c r="D302" s="36"/>
      <c r="E302" s="36"/>
      <c r="F302" s="36"/>
      <c r="G302" s="132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</row>
    <row r="303" spans="1:31" s="1" customFormat="1" ht="12.75">
      <c r="A303" s="36"/>
      <c r="B303" s="36"/>
      <c r="C303" s="36"/>
      <c r="D303" s="36"/>
      <c r="E303" s="36"/>
      <c r="F303" s="36"/>
      <c r="G303" s="132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</row>
    <row r="304" spans="1:31" s="1" customFormat="1" ht="12.75">
      <c r="A304" s="36"/>
      <c r="B304" s="36"/>
      <c r="C304" s="36"/>
      <c r="D304" s="36"/>
      <c r="E304" s="36"/>
      <c r="F304" s="36"/>
      <c r="G304" s="132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</row>
    <row r="305" spans="1:31" s="1" customFormat="1" ht="12.75">
      <c r="A305" s="36"/>
      <c r="B305" s="36"/>
      <c r="C305" s="36"/>
      <c r="D305" s="36"/>
      <c r="E305" s="36"/>
      <c r="F305" s="36"/>
      <c r="G305" s="132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</row>
    <row r="306" spans="1:31" s="1" customFormat="1" ht="12.75">
      <c r="A306" s="36"/>
      <c r="B306" s="36"/>
      <c r="C306" s="36"/>
      <c r="D306" s="36"/>
      <c r="E306" s="36"/>
      <c r="F306" s="36"/>
      <c r="G306" s="132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</row>
    <row r="307" spans="1:31" s="1" customFormat="1" ht="12.75">
      <c r="A307" s="36"/>
      <c r="B307" s="36"/>
      <c r="C307" s="36"/>
      <c r="D307" s="36"/>
      <c r="E307" s="36"/>
      <c r="F307" s="36"/>
      <c r="G307" s="132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</row>
    <row r="308" spans="1:31" s="1" customFormat="1" ht="12.75">
      <c r="A308" s="36"/>
      <c r="B308" s="36"/>
      <c r="C308" s="36"/>
      <c r="D308" s="36"/>
      <c r="E308" s="36"/>
      <c r="F308" s="36"/>
      <c r="G308" s="132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</row>
    <row r="309" spans="1:31" s="1" customFormat="1" ht="12.75">
      <c r="A309" s="36"/>
      <c r="B309" s="36"/>
      <c r="C309" s="36"/>
      <c r="D309" s="36"/>
      <c r="E309" s="36"/>
      <c r="F309" s="36"/>
      <c r="G309" s="132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</row>
    <row r="310" spans="1:31" s="1" customFormat="1" ht="12.75">
      <c r="A310" s="36"/>
      <c r="B310" s="36"/>
      <c r="C310" s="36"/>
      <c r="D310" s="36"/>
      <c r="E310" s="36"/>
      <c r="F310" s="36"/>
      <c r="G310" s="132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</row>
    <row r="311" spans="1:31" s="1" customFormat="1" ht="12.75">
      <c r="A311" s="36"/>
      <c r="B311" s="36"/>
      <c r="C311" s="36"/>
      <c r="D311" s="36"/>
      <c r="E311" s="36"/>
      <c r="F311" s="36"/>
      <c r="G311" s="132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</row>
    <row r="312" spans="1:31" s="1" customFormat="1" ht="12.75">
      <c r="A312" s="36"/>
      <c r="B312" s="36"/>
      <c r="C312" s="36"/>
      <c r="D312" s="36"/>
      <c r="E312" s="36"/>
      <c r="F312" s="36"/>
      <c r="G312" s="132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</row>
    <row r="313" spans="1:31" s="1" customFormat="1" ht="12.75">
      <c r="A313" s="36"/>
      <c r="B313" s="36"/>
      <c r="C313" s="36"/>
      <c r="D313" s="36"/>
      <c r="E313" s="36"/>
      <c r="F313" s="36"/>
      <c r="G313" s="132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</row>
    <row r="314" spans="1:31" s="1" customFormat="1" ht="12.75">
      <c r="A314" s="36"/>
      <c r="B314" s="36"/>
      <c r="C314" s="36"/>
      <c r="D314" s="36"/>
      <c r="E314" s="36"/>
      <c r="F314" s="36"/>
      <c r="G314" s="132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</row>
    <row r="315" spans="1:31" s="1" customFormat="1" ht="12.75">
      <c r="A315" s="36"/>
      <c r="B315" s="36"/>
      <c r="C315" s="36"/>
      <c r="D315" s="36"/>
      <c r="E315" s="36"/>
      <c r="F315" s="36"/>
      <c r="G315" s="132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</row>
    <row r="316" spans="1:31" s="1" customFormat="1" ht="12.75">
      <c r="A316" s="36"/>
      <c r="B316" s="36"/>
      <c r="C316" s="36"/>
      <c r="D316" s="36"/>
      <c r="E316" s="36"/>
      <c r="F316" s="36"/>
      <c r="G316" s="132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</row>
    <row r="317" spans="1:31" s="1" customFormat="1" ht="12.75">
      <c r="A317" s="36"/>
      <c r="B317" s="36"/>
      <c r="C317" s="36"/>
      <c r="D317" s="36"/>
      <c r="E317" s="36"/>
      <c r="F317" s="36"/>
      <c r="G317" s="132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</row>
    <row r="318" spans="1:31" s="1" customFormat="1" ht="12.75">
      <c r="A318" s="36"/>
      <c r="B318" s="36"/>
      <c r="C318" s="36"/>
      <c r="D318" s="36"/>
      <c r="E318" s="36"/>
      <c r="F318" s="36"/>
      <c r="G318" s="132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</row>
    <row r="319" spans="1:31" s="1" customFormat="1" ht="12.75">
      <c r="A319" s="36"/>
      <c r="B319" s="36"/>
      <c r="C319" s="36"/>
      <c r="D319" s="36"/>
      <c r="E319" s="36"/>
      <c r="F319" s="36"/>
      <c r="G319" s="132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</row>
    <row r="320" spans="1:31" s="1" customFormat="1" ht="12.75">
      <c r="A320" s="36"/>
      <c r="B320" s="36"/>
      <c r="C320" s="36"/>
      <c r="D320" s="36"/>
      <c r="E320" s="36"/>
      <c r="F320" s="36"/>
      <c r="G320" s="132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</row>
    <row r="321" spans="1:31" s="1" customFormat="1" ht="12.75">
      <c r="A321" s="36"/>
      <c r="B321" s="36"/>
      <c r="C321" s="36"/>
      <c r="D321" s="36"/>
      <c r="E321" s="36"/>
      <c r="F321" s="36"/>
      <c r="G321" s="132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</row>
    <row r="322" spans="1:31" s="1" customFormat="1" ht="12.75">
      <c r="A322" s="36"/>
      <c r="B322" s="36"/>
      <c r="C322" s="36"/>
      <c r="D322" s="36"/>
      <c r="E322" s="36"/>
      <c r="F322" s="36"/>
      <c r="G322" s="132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</row>
    <row r="323" spans="1:31" s="1" customFormat="1" ht="12.75">
      <c r="A323" s="36"/>
      <c r="B323" s="36"/>
      <c r="C323" s="36"/>
      <c r="D323" s="36"/>
      <c r="E323" s="36"/>
      <c r="F323" s="36"/>
      <c r="G323" s="132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</row>
    <row r="324" spans="1:31" s="1" customFormat="1" ht="12.75">
      <c r="A324" s="36"/>
      <c r="B324" s="36"/>
      <c r="C324" s="36"/>
      <c r="D324" s="36"/>
      <c r="E324" s="36"/>
      <c r="F324" s="36"/>
      <c r="G324" s="132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</row>
    <row r="325" spans="1:31" s="1" customFormat="1" ht="12.75">
      <c r="A325" s="36"/>
      <c r="B325" s="36"/>
      <c r="C325" s="36"/>
      <c r="D325" s="36"/>
      <c r="E325" s="36"/>
      <c r="F325" s="36"/>
      <c r="G325" s="132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</row>
    <row r="326" spans="1:31" s="1" customFormat="1" ht="12.75">
      <c r="A326" s="36"/>
      <c r="B326" s="36"/>
      <c r="C326" s="36"/>
      <c r="D326" s="36"/>
      <c r="E326" s="36"/>
      <c r="F326" s="36"/>
      <c r="G326" s="132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</row>
    <row r="327" spans="1:31" s="1" customFormat="1" ht="12.75">
      <c r="A327" s="36"/>
      <c r="B327" s="36"/>
      <c r="C327" s="36"/>
      <c r="D327" s="36"/>
      <c r="E327" s="36"/>
      <c r="F327" s="36"/>
      <c r="G327" s="132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</row>
    <row r="328" spans="1:31" s="1" customFormat="1" ht="12.75">
      <c r="A328" s="36"/>
      <c r="B328" s="36"/>
      <c r="C328" s="36"/>
      <c r="D328" s="36"/>
      <c r="E328" s="36"/>
      <c r="F328" s="36"/>
      <c r="G328" s="132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</row>
    <row r="329" spans="1:31" s="1" customFormat="1" ht="12.75">
      <c r="A329" s="36"/>
      <c r="B329" s="36"/>
      <c r="C329" s="36"/>
      <c r="D329" s="36"/>
      <c r="E329" s="36"/>
      <c r="F329" s="36"/>
      <c r="G329" s="132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</row>
    <row r="330" spans="1:31" s="1" customFormat="1" ht="12.75">
      <c r="A330" s="36"/>
      <c r="B330" s="36"/>
      <c r="C330" s="36"/>
      <c r="D330" s="36"/>
      <c r="E330" s="36"/>
      <c r="F330" s="36"/>
      <c r="G330" s="132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</row>
    <row r="331" spans="1:31" s="1" customFormat="1" ht="12.75">
      <c r="A331" s="36"/>
      <c r="B331" s="36"/>
      <c r="C331" s="36"/>
      <c r="D331" s="36"/>
      <c r="E331" s="36"/>
      <c r="F331" s="36"/>
      <c r="G331" s="132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</row>
    <row r="332" spans="1:31" s="1" customFormat="1" ht="12.75">
      <c r="A332" s="36"/>
      <c r="B332" s="36"/>
      <c r="C332" s="36"/>
      <c r="D332" s="36"/>
      <c r="E332" s="36"/>
      <c r="F332" s="36"/>
      <c r="G332" s="132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</row>
    <row r="333" spans="1:31" s="1" customFormat="1" ht="12.75">
      <c r="A333" s="36"/>
      <c r="B333" s="36"/>
      <c r="C333" s="36"/>
      <c r="D333" s="36"/>
      <c r="E333" s="36"/>
      <c r="F333" s="36"/>
      <c r="G333" s="132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</row>
    <row r="334" spans="1:31" s="1" customFormat="1" ht="12.75">
      <c r="A334" s="36"/>
      <c r="B334" s="36"/>
      <c r="C334" s="36"/>
      <c r="D334" s="36"/>
      <c r="E334" s="36"/>
      <c r="F334" s="36"/>
      <c r="G334" s="132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</row>
    <row r="335" spans="1:31" s="1" customFormat="1" ht="12.75">
      <c r="A335" s="36"/>
      <c r="B335" s="36"/>
      <c r="C335" s="36"/>
      <c r="D335" s="36"/>
      <c r="E335" s="36"/>
      <c r="F335" s="36"/>
      <c r="G335" s="132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</row>
    <row r="336" spans="1:31" s="1" customFormat="1" ht="12.75">
      <c r="A336" s="36"/>
      <c r="B336" s="36"/>
      <c r="C336" s="36"/>
      <c r="D336" s="36"/>
      <c r="E336" s="36"/>
      <c r="F336" s="36"/>
      <c r="G336" s="132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</row>
    <row r="337" spans="1:31" s="1" customFormat="1" ht="12.75">
      <c r="A337" s="36"/>
      <c r="B337" s="36"/>
      <c r="C337" s="36"/>
      <c r="D337" s="36"/>
      <c r="E337" s="36"/>
      <c r="F337" s="36"/>
      <c r="G337" s="132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</row>
    <row r="338" spans="1:31" s="1" customFormat="1" ht="12.75">
      <c r="A338" s="36"/>
      <c r="B338" s="36"/>
      <c r="C338" s="36"/>
      <c r="D338" s="36"/>
      <c r="E338" s="36"/>
      <c r="F338" s="36"/>
      <c r="G338" s="132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</row>
    <row r="339" spans="1:31" s="1" customFormat="1" ht="12.75">
      <c r="A339" s="36"/>
      <c r="B339" s="36"/>
      <c r="C339" s="36"/>
      <c r="D339" s="36"/>
      <c r="E339" s="36"/>
      <c r="F339" s="36"/>
      <c r="G339" s="132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</row>
    <row r="340" spans="1:31" s="1" customFormat="1" ht="12.75">
      <c r="A340" s="36"/>
      <c r="B340" s="36"/>
      <c r="C340" s="36"/>
      <c r="D340" s="36"/>
      <c r="E340" s="36"/>
      <c r="F340" s="36"/>
      <c r="G340" s="132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</row>
    <row r="341" spans="1:31" s="1" customFormat="1" ht="12.75">
      <c r="A341" s="36"/>
      <c r="B341" s="36"/>
      <c r="C341" s="36"/>
      <c r="D341" s="36"/>
      <c r="E341" s="36"/>
      <c r="F341" s="36"/>
      <c r="G341" s="132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</row>
    <row r="342" spans="1:31" s="1" customFormat="1" ht="12.75">
      <c r="A342" s="36"/>
      <c r="B342" s="36"/>
      <c r="C342" s="36"/>
      <c r="D342" s="36"/>
      <c r="E342" s="36"/>
      <c r="F342" s="36"/>
      <c r="G342" s="132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</row>
    <row r="343" spans="1:31" s="1" customFormat="1" ht="12.75">
      <c r="A343" s="36"/>
      <c r="B343" s="36"/>
      <c r="C343" s="36"/>
      <c r="D343" s="36"/>
      <c r="E343" s="36"/>
      <c r="F343" s="36"/>
      <c r="G343" s="132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</row>
    <row r="344" spans="1:31" s="1" customFormat="1" ht="12.75">
      <c r="A344" s="36"/>
      <c r="B344" s="36"/>
      <c r="C344" s="36"/>
      <c r="D344" s="36"/>
      <c r="E344" s="36"/>
      <c r="F344" s="36"/>
      <c r="G344" s="132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</row>
    <row r="345" spans="1:31" s="1" customFormat="1" ht="12.75">
      <c r="A345" s="36"/>
      <c r="B345" s="36"/>
      <c r="C345" s="36"/>
      <c r="D345" s="36"/>
      <c r="E345" s="36"/>
      <c r="F345" s="36"/>
      <c r="G345" s="132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</row>
    <row r="346" spans="1:31" s="1" customFormat="1" ht="12.75">
      <c r="A346" s="36"/>
      <c r="B346" s="36"/>
      <c r="C346" s="36"/>
      <c r="D346" s="36"/>
      <c r="E346" s="36"/>
      <c r="F346" s="36"/>
      <c r="G346" s="132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</row>
    <row r="347" spans="1:31" s="1" customFormat="1" ht="12.75">
      <c r="A347" s="36"/>
      <c r="B347" s="36"/>
      <c r="C347" s="36"/>
      <c r="D347" s="36"/>
      <c r="E347" s="36"/>
      <c r="F347" s="36"/>
      <c r="G347" s="132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</row>
    <row r="348" spans="1:31" s="1" customFormat="1" ht="12.75">
      <c r="A348" s="36"/>
      <c r="B348" s="36"/>
      <c r="C348" s="36"/>
      <c r="D348" s="36"/>
      <c r="E348" s="36"/>
      <c r="F348" s="36"/>
      <c r="G348" s="132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</row>
    <row r="349" spans="1:31" s="1" customFormat="1" ht="12.75">
      <c r="A349" s="36"/>
      <c r="B349" s="36"/>
      <c r="C349" s="36"/>
      <c r="D349" s="36"/>
      <c r="E349" s="36"/>
      <c r="F349" s="36"/>
      <c r="G349" s="132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</row>
    <row r="350" spans="1:31" s="1" customFormat="1" ht="12.75">
      <c r="A350" s="36"/>
      <c r="B350" s="36"/>
      <c r="C350" s="36"/>
      <c r="D350" s="36"/>
      <c r="E350" s="36"/>
      <c r="F350" s="36"/>
      <c r="G350" s="132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</row>
    <row r="351" spans="1:31" s="1" customFormat="1" ht="12.75">
      <c r="A351" s="36"/>
      <c r="B351" s="36"/>
      <c r="C351" s="36"/>
      <c r="D351" s="36"/>
      <c r="E351" s="36"/>
      <c r="F351" s="36"/>
      <c r="G351" s="132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</row>
    <row r="352" spans="1:31" s="1" customFormat="1" ht="12.75">
      <c r="A352" s="36"/>
      <c r="B352" s="36"/>
      <c r="C352" s="36"/>
      <c r="D352" s="36"/>
      <c r="E352" s="36"/>
      <c r="F352" s="36"/>
      <c r="G352" s="132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</row>
    <row r="353" spans="1:31" s="1" customFormat="1" ht="12.75">
      <c r="A353" s="36"/>
      <c r="B353" s="36"/>
      <c r="C353" s="36"/>
      <c r="D353" s="36"/>
      <c r="E353" s="36"/>
      <c r="F353" s="36"/>
      <c r="G353" s="132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</row>
    <row r="354" spans="1:31" s="1" customFormat="1" ht="12.75">
      <c r="A354" s="36"/>
      <c r="B354" s="36"/>
      <c r="C354" s="36"/>
      <c r="D354" s="36"/>
      <c r="E354" s="36"/>
      <c r="F354" s="36"/>
      <c r="G354" s="132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</row>
    <row r="355" spans="1:31" s="1" customFormat="1" ht="12.75">
      <c r="A355" s="36"/>
      <c r="B355" s="36"/>
      <c r="C355" s="36"/>
      <c r="D355" s="36"/>
      <c r="E355" s="36"/>
      <c r="F355" s="36"/>
      <c r="G355" s="132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</row>
    <row r="356" spans="1:31" s="1" customFormat="1" ht="12.75">
      <c r="A356" s="36"/>
      <c r="B356" s="36"/>
      <c r="C356" s="36"/>
      <c r="D356" s="36"/>
      <c r="E356" s="36"/>
      <c r="F356" s="36"/>
      <c r="G356" s="132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</row>
    <row r="357" spans="1:31" s="1" customFormat="1" ht="12.75">
      <c r="A357" s="36"/>
      <c r="B357" s="36"/>
      <c r="C357" s="36"/>
      <c r="D357" s="36"/>
      <c r="E357" s="36"/>
      <c r="F357" s="36"/>
      <c r="G357" s="132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</row>
    <row r="358" spans="1:31" s="1" customFormat="1" ht="12.75">
      <c r="A358" s="36"/>
      <c r="B358" s="36"/>
      <c r="C358" s="36"/>
      <c r="D358" s="36"/>
      <c r="E358" s="36"/>
      <c r="F358" s="36"/>
      <c r="G358" s="132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</row>
    <row r="359" spans="1:31" s="1" customFormat="1" ht="12.75">
      <c r="A359" s="36"/>
      <c r="B359" s="36"/>
      <c r="C359" s="36"/>
      <c r="D359" s="36"/>
      <c r="E359" s="36"/>
      <c r="F359" s="36"/>
      <c r="G359" s="132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</row>
    <row r="360" spans="1:31" s="1" customFormat="1" ht="12.75">
      <c r="A360" s="36"/>
      <c r="B360" s="36"/>
      <c r="C360" s="36"/>
      <c r="D360" s="36"/>
      <c r="E360" s="36"/>
      <c r="F360" s="36"/>
      <c r="G360" s="132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</row>
    <row r="361" spans="1:31" s="1" customFormat="1" ht="12.75">
      <c r="A361" s="36"/>
      <c r="B361" s="36"/>
      <c r="C361" s="36"/>
      <c r="D361" s="36"/>
      <c r="E361" s="36"/>
      <c r="F361" s="36"/>
      <c r="G361" s="132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</row>
    <row r="362" spans="1:31" s="1" customFormat="1" ht="12.75">
      <c r="A362" s="36"/>
      <c r="B362" s="36"/>
      <c r="C362" s="36"/>
      <c r="D362" s="36"/>
      <c r="E362" s="36"/>
      <c r="F362" s="36"/>
      <c r="G362" s="132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</row>
    <row r="363" spans="1:31" s="1" customFormat="1" ht="12.75">
      <c r="A363" s="36"/>
      <c r="B363" s="36"/>
      <c r="C363" s="36"/>
      <c r="D363" s="36"/>
      <c r="E363" s="36"/>
      <c r="F363" s="36"/>
      <c r="G363" s="132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</row>
    <row r="364" spans="1:31" s="1" customFormat="1" ht="12.75">
      <c r="A364" s="36"/>
      <c r="B364" s="36"/>
      <c r="C364" s="36"/>
      <c r="D364" s="36"/>
      <c r="E364" s="36"/>
      <c r="F364" s="36"/>
      <c r="G364" s="132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</row>
    <row r="365" spans="1:31" s="1" customFormat="1" ht="12.75">
      <c r="A365" s="36"/>
      <c r="B365" s="36"/>
      <c r="C365" s="36"/>
      <c r="D365" s="36"/>
      <c r="E365" s="36"/>
      <c r="F365" s="36"/>
      <c r="G365" s="132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</row>
    <row r="366" spans="1:31" s="1" customFormat="1" ht="12.75">
      <c r="A366" s="36"/>
      <c r="B366" s="36"/>
      <c r="C366" s="36"/>
      <c r="D366" s="36"/>
      <c r="E366" s="36"/>
      <c r="F366" s="36"/>
      <c r="G366" s="132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</row>
    <row r="367" spans="1:31" s="1" customFormat="1" ht="12.75">
      <c r="A367" s="36"/>
      <c r="B367" s="36"/>
      <c r="C367" s="36"/>
      <c r="D367" s="36"/>
      <c r="E367" s="36"/>
      <c r="F367" s="36"/>
      <c r="G367" s="132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</row>
    <row r="368" spans="1:31" s="1" customFormat="1" ht="12.75">
      <c r="A368" s="36"/>
      <c r="B368" s="36"/>
      <c r="C368" s="36"/>
      <c r="D368" s="36"/>
      <c r="E368" s="36"/>
      <c r="F368" s="36"/>
      <c r="G368" s="132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</row>
    <row r="369" spans="1:31" s="1" customFormat="1" ht="12.75">
      <c r="A369" s="36"/>
      <c r="B369" s="36"/>
      <c r="C369" s="36"/>
      <c r="D369" s="36"/>
      <c r="E369" s="36"/>
      <c r="F369" s="36"/>
      <c r="G369" s="132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</row>
    <row r="370" spans="1:31" s="1" customFormat="1" ht="12.75">
      <c r="A370" s="36"/>
      <c r="B370" s="36"/>
      <c r="C370" s="36"/>
      <c r="D370" s="36"/>
      <c r="E370" s="36"/>
      <c r="F370" s="36"/>
      <c r="G370" s="132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</row>
    <row r="371" spans="1:31" s="1" customFormat="1" ht="12.75">
      <c r="A371" s="36"/>
      <c r="B371" s="36"/>
      <c r="C371" s="36"/>
      <c r="D371" s="36"/>
      <c r="E371" s="36"/>
      <c r="F371" s="36"/>
      <c r="G371" s="132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</row>
    <row r="372" spans="1:31" s="1" customFormat="1" ht="12.75">
      <c r="A372" s="150"/>
      <c r="B372" s="150"/>
      <c r="C372" s="150"/>
      <c r="D372" s="150"/>
      <c r="E372" s="150"/>
      <c r="F372" s="150"/>
      <c r="G372" s="151"/>
      <c r="H372" s="150"/>
      <c r="I372" s="150"/>
      <c r="J372" s="150"/>
      <c r="K372" s="150"/>
      <c r="L372" s="150"/>
      <c r="M372" s="150"/>
      <c r="N372" s="150"/>
      <c r="O372" s="150"/>
      <c r="P372" s="150"/>
      <c r="Q372" s="150"/>
      <c r="R372" s="150"/>
      <c r="S372" s="150"/>
      <c r="T372" s="150"/>
      <c r="U372" s="150"/>
      <c r="V372" s="150"/>
      <c r="W372" s="150"/>
      <c r="X372" s="150"/>
      <c r="Y372" s="150"/>
      <c r="Z372" s="150"/>
      <c r="AA372" s="150"/>
      <c r="AB372" s="150"/>
      <c r="AC372" s="150"/>
      <c r="AD372" s="150"/>
      <c r="AE372" s="150"/>
    </row>
  </sheetData>
  <sheetProtection/>
  <mergeCells count="35">
    <mergeCell ref="M5:W5"/>
    <mergeCell ref="B20:F20"/>
    <mergeCell ref="A72:J72"/>
    <mergeCell ref="B164:E164"/>
    <mergeCell ref="I186:K186"/>
    <mergeCell ref="I187:K187"/>
    <mergeCell ref="I188:K188"/>
    <mergeCell ref="Q188:Z188"/>
    <mergeCell ref="Q189:Z189"/>
    <mergeCell ref="V190:W190"/>
    <mergeCell ref="V191:W191"/>
    <mergeCell ref="V192:W192"/>
    <mergeCell ref="A5:A8"/>
    <mergeCell ref="B5:B8"/>
    <mergeCell ref="C5:C8"/>
    <mergeCell ref="D5:D8"/>
    <mergeCell ref="E5:E8"/>
    <mergeCell ref="F5:F8"/>
    <mergeCell ref="G5:G8"/>
    <mergeCell ref="H5:H8"/>
    <mergeCell ref="I5:I8"/>
    <mergeCell ref="Q6:Q8"/>
    <mergeCell ref="X5:X8"/>
    <mergeCell ref="Y5:Y8"/>
    <mergeCell ref="Z5:Z8"/>
    <mergeCell ref="AA5:AA8"/>
    <mergeCell ref="AB5:AB8"/>
    <mergeCell ref="AC7:AC8"/>
    <mergeCell ref="AD7:AD8"/>
    <mergeCell ref="AC5:AD6"/>
    <mergeCell ref="M6:N7"/>
    <mergeCell ref="O6:P7"/>
    <mergeCell ref="R6:S7"/>
    <mergeCell ref="T6:U7"/>
    <mergeCell ref="V6:W7"/>
  </mergeCells>
  <printOptions/>
  <pageMargins left="0.7479166666666667" right="0.7479166666666667" top="0.9840277777777777" bottom="0.9840277777777777" header="0.5118055555555556" footer="0.5118055555555556"/>
  <pageSetup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416-9</dc:creator>
  <cp:keywords/>
  <dc:description/>
  <cp:lastModifiedBy>416-9</cp:lastModifiedBy>
  <dcterms:created xsi:type="dcterms:W3CDTF">2023-11-10T09:21:39Z</dcterms:created>
  <dcterms:modified xsi:type="dcterms:W3CDTF">2023-11-10T09:22:24Z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KSOProductBuildV">
    <vt:lpwstr>1049-12.2.0.13266</vt:lpwstr>
  </property>
  <property fmtid="{D5CDD505-2E9C-101B-9397-08002B2CF9AE}" pid="4" name="I">
    <vt:lpwstr>6483A7355A2F4C4B8BF293A10CF731F6_12</vt:lpwstr>
  </property>
</Properties>
</file>