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00" windowHeight="7380" activeTab="1"/>
  </bookViews>
  <sheets>
    <sheet name="тариф вр" sheetId="1" r:id="rId1"/>
    <sheet name="тариф мс" sheetId="2" r:id="rId2"/>
    <sheet name="тариф сан" sheetId="3" r:id="rId3"/>
    <sheet name="тариф  пр" sheetId="4" r:id="rId4"/>
  </sheets>
  <externalReferences>
    <externalReference r:id="rId7"/>
  </externalReferences>
  <definedNames>
    <definedName name="_xlnm.Print_Area" localSheetId="3">'тариф  пр'!$A$1:$X$137</definedName>
    <definedName name="_xlnm.Print_Area" localSheetId="1">'тариф мс'!$A$2:$AC$262</definedName>
    <definedName name="_xlnm.Print_Area" localSheetId="2">'тариф сан'!$B$1:$Y$66</definedName>
  </definedNames>
  <calcPr fullCalcOnLoad="1"/>
</workbook>
</file>

<file path=xl/sharedStrings.xml><?xml version="1.0" encoding="utf-8"?>
<sst xmlns="http://schemas.openxmlformats.org/spreadsheetml/2006/main" count="1865" uniqueCount="398">
  <si>
    <t>Фармацевт</t>
  </si>
  <si>
    <t>Экономист</t>
  </si>
  <si>
    <t xml:space="preserve">Оператор </t>
  </si>
  <si>
    <t xml:space="preserve">Акушер-гинеколог </t>
  </si>
  <si>
    <t xml:space="preserve">Акушерка </t>
  </si>
  <si>
    <t>Психолог/психотерапевт</t>
  </si>
  <si>
    <t>Отделение специализированной помощи</t>
  </si>
  <si>
    <t xml:space="preserve">Офтальмолог </t>
  </si>
  <si>
    <t xml:space="preserve">Невропатолог </t>
  </si>
  <si>
    <t xml:space="preserve">Инфекционист </t>
  </si>
  <si>
    <t>Проктолог</t>
  </si>
  <si>
    <t>объем работы на данной должности (1,0; 0,75; 0,5; 0,25)</t>
  </si>
  <si>
    <t>%</t>
  </si>
  <si>
    <t>за категорию</t>
  </si>
  <si>
    <t>тарифная ставка предусмотренная тарифной сеткой- должностной оклад</t>
  </si>
  <si>
    <t>за ученую степень</t>
  </si>
  <si>
    <t>Итого</t>
  </si>
  <si>
    <t>Альмагамбетова Ж.Т.</t>
  </si>
  <si>
    <t>за внедрения новых технологий и инноваций</t>
  </si>
  <si>
    <t>сумма в тнг</t>
  </si>
  <si>
    <t>коэффициент</t>
  </si>
  <si>
    <t>за звание народный врач, заслуженный врач</t>
  </si>
  <si>
    <t xml:space="preserve">И Т О Г О  должностной оклад (тенге) </t>
  </si>
  <si>
    <t xml:space="preserve">Маммолог </t>
  </si>
  <si>
    <t>Логопед</t>
  </si>
  <si>
    <t xml:space="preserve">Стоматолог </t>
  </si>
  <si>
    <t>А1-3</t>
  </si>
  <si>
    <t>А1-3-1</t>
  </si>
  <si>
    <t>В2-1</t>
  </si>
  <si>
    <t>В2-2</t>
  </si>
  <si>
    <t>В2-3</t>
  </si>
  <si>
    <t>В2-4</t>
  </si>
  <si>
    <t>Хирург</t>
  </si>
  <si>
    <t>1кат</t>
  </si>
  <si>
    <t>А2-3</t>
  </si>
  <si>
    <t>В3-4</t>
  </si>
  <si>
    <t>С2</t>
  </si>
  <si>
    <t>D</t>
  </si>
  <si>
    <t>В4-3</t>
  </si>
  <si>
    <t>В4-1</t>
  </si>
  <si>
    <t>В4-2</t>
  </si>
  <si>
    <t>В4-4</t>
  </si>
  <si>
    <t>В3-1</t>
  </si>
  <si>
    <t>1кл</t>
  </si>
  <si>
    <t>И.о. главного врача</t>
  </si>
  <si>
    <t>Электрик</t>
  </si>
  <si>
    <t xml:space="preserve">Экономист </t>
  </si>
  <si>
    <t xml:space="preserve">Психолог/психотерапевт </t>
  </si>
  <si>
    <t>В-4-4</t>
  </si>
  <si>
    <t>В-2-4</t>
  </si>
  <si>
    <t>В-4-1</t>
  </si>
  <si>
    <t>Оператор</t>
  </si>
  <si>
    <t>Специалист по госзакупкам</t>
  </si>
  <si>
    <t>А-2-3</t>
  </si>
  <si>
    <t>А-2_3</t>
  </si>
  <si>
    <t>Эпидемиолог</t>
  </si>
  <si>
    <t>С-2</t>
  </si>
  <si>
    <t>Сантехник</t>
  </si>
  <si>
    <t>В-2-1</t>
  </si>
  <si>
    <t>Уролог</t>
  </si>
  <si>
    <t>В-2-3</t>
  </si>
  <si>
    <t>С-3</t>
  </si>
  <si>
    <t>10,05,0</t>
  </si>
  <si>
    <t>4,08,27</t>
  </si>
  <si>
    <t>Муржакупов К.Ж.</t>
  </si>
  <si>
    <t xml:space="preserve">Кардиолог  </t>
  </si>
  <si>
    <t>Дерматовенеролог</t>
  </si>
  <si>
    <t>Инфекционист дект</t>
  </si>
  <si>
    <t>Реабилитолог</t>
  </si>
  <si>
    <t>03,02,24</t>
  </si>
  <si>
    <t>Провизор</t>
  </si>
  <si>
    <t>Кастелянша</t>
  </si>
  <si>
    <t>В3-6</t>
  </si>
  <si>
    <t>Физиотерапевт</t>
  </si>
  <si>
    <t>03.08..29</t>
  </si>
  <si>
    <t>03.017..17</t>
  </si>
  <si>
    <t>11,10,20</t>
  </si>
  <si>
    <t>Баймаганбетов К.С.</t>
  </si>
  <si>
    <t>Орынов К.Т.</t>
  </si>
  <si>
    <t>В-4</t>
  </si>
  <si>
    <t>В4,4</t>
  </si>
  <si>
    <t>С3</t>
  </si>
  <si>
    <t>на 1 ставку</t>
  </si>
  <si>
    <t>+</t>
  </si>
  <si>
    <t xml:space="preserve"> </t>
  </si>
  <si>
    <t>итого</t>
  </si>
  <si>
    <t>без кат</t>
  </si>
  <si>
    <t>В-3-4</t>
  </si>
  <si>
    <t>В-4-3</t>
  </si>
  <si>
    <t>Кабыкенова Г.Т.</t>
  </si>
  <si>
    <t>В4-5</t>
  </si>
  <si>
    <t>В2-5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</si>
  <si>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</si>
  <si>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В3-3</t>
  </si>
  <si>
    <t>В3-2</t>
  </si>
  <si>
    <t>совм</t>
  </si>
  <si>
    <t>Шарафиев К.Е.</t>
  </si>
  <si>
    <t>психолог</t>
  </si>
  <si>
    <t xml:space="preserve">          </t>
  </si>
  <si>
    <t>В-3-1</t>
  </si>
  <si>
    <t xml:space="preserve">Врач педиатр  </t>
  </si>
  <si>
    <t xml:space="preserve">   </t>
  </si>
  <si>
    <t>2кл</t>
  </si>
  <si>
    <t>Досов Н.Б.</t>
  </si>
  <si>
    <t>Ермагамбетов Д.А.</t>
  </si>
  <si>
    <t>Жунусов А.Ж.</t>
  </si>
  <si>
    <t>Жайсанбаев Б.Т.</t>
  </si>
  <si>
    <t>Тайжанов Р.К.</t>
  </si>
  <si>
    <t>до</t>
  </si>
  <si>
    <t>бакалавр</t>
  </si>
  <si>
    <t>бакал.</t>
  </si>
  <si>
    <t>бакал</t>
  </si>
  <si>
    <t>В3-5</t>
  </si>
  <si>
    <t xml:space="preserve">2024 жылы 01 қаңтарға арналған "Қостанай қаласының №1 емханасы" КМК ТАРИФИКАЦИЯЛАУ ТІЗІМДЕРІ </t>
  </si>
  <si>
    <t>Бас дәрігердің м.а.</t>
  </si>
  <si>
    <t xml:space="preserve">К.Ж.Муржакупов </t>
  </si>
  <si>
    <t>р/с №</t>
  </si>
  <si>
    <t>Дәрігерлік лауазымдар</t>
  </si>
  <si>
    <t>ЛАУАЗЫМЫ</t>
  </si>
  <si>
    <t>Еңбек өтілі</t>
  </si>
  <si>
    <t>Санаты</t>
  </si>
  <si>
    <t>ТЕГІ АТЫ-ЖӨНІ</t>
  </si>
  <si>
    <t>НЛҚ</t>
  </si>
  <si>
    <t>дәреже, В2</t>
  </si>
  <si>
    <t>лауазымдық жалақы</t>
  </si>
  <si>
    <t>3, 42 к-ты қолдана отырып лауазымды жалақы</t>
  </si>
  <si>
    <t>Үстемеақы ОУТ +10%</t>
  </si>
  <si>
    <t>Өтемақы мен үстемеақы</t>
  </si>
  <si>
    <t>меңгерушілік үшін өсім мөлшері</t>
  </si>
  <si>
    <t>теңге сомасы</t>
  </si>
  <si>
    <t xml:space="preserve">Барлық тарифтік ставка (айлықақы) 9-топ </t>
  </si>
  <si>
    <t>залалдылық</t>
  </si>
  <si>
    <t>Психо-эмоционалды жүктемелер</t>
  </si>
  <si>
    <t>Лауазымдық жалақының ЖИЫНЫ (теңге)</t>
  </si>
  <si>
    <t>Осы лауазым бойынша жұмыс көлемі (1,0: 0,75: 0,5: 0,25)</t>
  </si>
  <si>
    <t>Қызметкердің лауазымдық жалақысы бойынша айлық жалақы қоры (теңге)</t>
  </si>
  <si>
    <t xml:space="preserve">Еңбекақы төлеу туралы Ережеге сәйкес көтеру к-ті </t>
  </si>
  <si>
    <t xml:space="preserve">Еңбекақы төлеу туралы Ережеге сәйкес көтеру к-тін  ескере отырып ЛҚ </t>
  </si>
  <si>
    <t>Сауықтыруға арналған жәрдемақы теңгемен</t>
  </si>
  <si>
    <t>Штат бірліктерінің саны</t>
  </si>
  <si>
    <t>Айлық қор, теңгемен</t>
  </si>
  <si>
    <t>Әкімшілік персонал</t>
  </si>
  <si>
    <t>Бас дәрігер</t>
  </si>
  <si>
    <t xml:space="preserve">Емдеу және алдын алу жұмысы жөнінде бас дәрігердің орынбасары </t>
  </si>
  <si>
    <t xml:space="preserve">МҚС жөнінде бас дәрігердің орынбасары </t>
  </si>
  <si>
    <t xml:space="preserve">ҰӘЖ жөнінде бас дәрігердің орынбасары </t>
  </si>
  <si>
    <t>Сарапшы дәрігер</t>
  </si>
  <si>
    <t>Клиникалық фармаколог дәрігер</t>
  </si>
  <si>
    <t>25 жылдан жоғары</t>
  </si>
  <si>
    <t>3 жыл</t>
  </si>
  <si>
    <t xml:space="preserve">Ұйымдастырушылық - әдістемелік бөлімше </t>
  </si>
  <si>
    <t>Барлығы</t>
  </si>
  <si>
    <t>Статист дәрігер</t>
  </si>
  <si>
    <t>20 жыл</t>
  </si>
  <si>
    <t>Жиыны</t>
  </si>
  <si>
    <t xml:space="preserve">Жалпы дәрігерлік практика бөлімшесі/Отбасылық денсаулық орталығының меңгерушілері </t>
  </si>
  <si>
    <t>Дәрігерлік-еңбек сараптамасының меңгерушісі</t>
  </si>
  <si>
    <t>Участкелік терапевт</t>
  </si>
  <si>
    <t>ЖПД</t>
  </si>
  <si>
    <t>Учаскелік педиатр</t>
  </si>
  <si>
    <t>Учаскелік фтизиатр дәрігер (ересектер)</t>
  </si>
  <si>
    <t>Учаскелік фтизиатр дәрігер (балалар)</t>
  </si>
  <si>
    <t>Профпатолог дәрігер</t>
  </si>
  <si>
    <t>8 жыл</t>
  </si>
  <si>
    <t>12 жыл</t>
  </si>
  <si>
    <t>9 жыл</t>
  </si>
  <si>
    <t>1 жылға дейін</t>
  </si>
  <si>
    <t>7 жыл</t>
  </si>
  <si>
    <t>4 жыл</t>
  </si>
  <si>
    <t>5 жыл</t>
  </si>
  <si>
    <t>2 жыл</t>
  </si>
  <si>
    <t>6 жыл</t>
  </si>
  <si>
    <t>13 жыл</t>
  </si>
  <si>
    <t>Акушерлік-гинекологиялық бөлімше</t>
  </si>
  <si>
    <t>Акушерлік-гинекологиялық бөлімшенің меңгерушісі</t>
  </si>
  <si>
    <t>Акушер-гинеколог (балалар)</t>
  </si>
  <si>
    <t>Алдын алу және әлеуметтік-психологиялық көмек бөлімшесі.</t>
  </si>
  <si>
    <t xml:space="preserve">Алдын алу және әлеуметтік - психологиялық көмек бөлімшесінің меңгерушісі </t>
  </si>
  <si>
    <t>Терапевт дәрігер</t>
  </si>
  <si>
    <t xml:space="preserve">Педиатр дәрігер  </t>
  </si>
  <si>
    <t xml:space="preserve">Сүзгі педиатр дәрігері </t>
  </si>
  <si>
    <t xml:space="preserve">Зертханалық - диагностикалық бөлімше </t>
  </si>
  <si>
    <t>ЗДБ меңгерушісі</t>
  </si>
  <si>
    <t>Зертханашы дәрігер</t>
  </si>
  <si>
    <t>Рентгенолог дәрігер</t>
  </si>
  <si>
    <t>Функционалдық диагностика дәрігері</t>
  </si>
  <si>
    <t xml:space="preserve">Ультрадыбыстьқ диагностика дәрігері </t>
  </si>
  <si>
    <t>18 жыл</t>
  </si>
  <si>
    <t>16 жыл</t>
  </si>
  <si>
    <t>21 жыл</t>
  </si>
  <si>
    <t>Мамандандырылған көмек бөлімшесі</t>
  </si>
  <si>
    <t>Мамандандырылған көмек бөлімшесінің меңгерушісі</t>
  </si>
  <si>
    <t>Кардиолог блалардың</t>
  </si>
  <si>
    <t>Кардиолог ересектердің</t>
  </si>
  <si>
    <t>Оториноларинголог қосар.</t>
  </si>
  <si>
    <t>Оториноларинголог балалар</t>
  </si>
  <si>
    <t>Офтальмолог балалар</t>
  </si>
  <si>
    <t>Хирург дәрігер қосар.</t>
  </si>
  <si>
    <t>Онколог дәрігер</t>
  </si>
  <si>
    <t xml:space="preserve">Эндокринолог дәрігер </t>
  </si>
  <si>
    <t>Невропатолог дәрігер балалардың</t>
  </si>
  <si>
    <t>Травматолог ортапед дәрігер ересектердің</t>
  </si>
  <si>
    <t>Травматолог ортапед дәрігер балалардың</t>
  </si>
  <si>
    <t>Хирург балалардың</t>
  </si>
  <si>
    <t xml:space="preserve">Гастроэнтеролог дәрігер </t>
  </si>
  <si>
    <t>Эндокринолог дәрігер балалардың</t>
  </si>
  <si>
    <t>Эндоскопист дәрігер</t>
  </si>
  <si>
    <t>Нефролог дәрігер</t>
  </si>
  <si>
    <t>10 жыл</t>
  </si>
  <si>
    <t>22 жыл</t>
  </si>
  <si>
    <t>11 жыл</t>
  </si>
  <si>
    <t>15 жыл</t>
  </si>
  <si>
    <t xml:space="preserve">Бастапқы психологиялық денсаулық орталығы </t>
  </si>
  <si>
    <t xml:space="preserve">Психиатр (нарколог) дәрігер </t>
  </si>
  <si>
    <t>Психиатр (нарколог) дәрігер ересектердің</t>
  </si>
  <si>
    <t>Психиатр (нарколог) дәрігер балалардың</t>
  </si>
  <si>
    <t>Психотерапевт дәрігер</t>
  </si>
  <si>
    <t>19 жыл</t>
  </si>
  <si>
    <t>Гастроэнтерология және гепатология бөлімшесі</t>
  </si>
  <si>
    <t>Гепатология орталығының меңгерушісі</t>
  </si>
  <si>
    <t>Гастроэнтеролог дәрігер</t>
  </si>
  <si>
    <t xml:space="preserve">Рентгенолог дәрігер </t>
  </si>
  <si>
    <t>Инфекционист дәрігер</t>
  </si>
  <si>
    <t xml:space="preserve">Эндоскопист дәрігер </t>
  </si>
  <si>
    <t>Ультрадыбыстық диагностика дәрігері</t>
  </si>
  <si>
    <t xml:space="preserve">Стационарды алмастырушы көмек бөлімшесі </t>
  </si>
  <si>
    <t>Бөлімшенің меңгерушісі</t>
  </si>
  <si>
    <t>Күндізгі стационардың дәрігері</t>
  </si>
  <si>
    <t>Реабилитолог дәрігер</t>
  </si>
  <si>
    <t>Физиотерапевт дәрігер</t>
  </si>
  <si>
    <t>25 жыл</t>
  </si>
  <si>
    <t>Бас бухгалтер</t>
  </si>
  <si>
    <t>С.Ш.Жанайдарова</t>
  </si>
  <si>
    <t>ЕАІ жөніндегі бас дәрігерің орын.</t>
  </si>
  <si>
    <t>Ж.Т.Әлмағамбетова</t>
  </si>
  <si>
    <t>Кадрлар бөлімшесінің маманы:</t>
  </si>
  <si>
    <t xml:space="preserve">Д.Д.Мендыбаева </t>
  </si>
  <si>
    <t xml:space="preserve">Т.Н.Солодовник </t>
  </si>
  <si>
    <t>ж/с</t>
  </si>
  <si>
    <t>2 санат</t>
  </si>
  <si>
    <t>1 санат</t>
  </si>
  <si>
    <t>дәреже</t>
  </si>
  <si>
    <t>Лауазымдық жалақы</t>
  </si>
  <si>
    <t>2,34 к-ты қолдана отырып лауазымды жалақы</t>
  </si>
  <si>
    <t>лауазымдық жалақысы +10%</t>
  </si>
  <si>
    <t xml:space="preserve">Барлық тарифтік ставка (айлықақы) 11-топ+13 топ </t>
  </si>
  <si>
    <t>Тариф кестесінде көзделген тарифтік ставка - лауазымдық жалақы</t>
  </si>
  <si>
    <t>Орта медициналық қызметкерлер</t>
  </si>
  <si>
    <t>Әкімшілік-шаруашылық персонал. Қызметкерлер</t>
  </si>
  <si>
    <t>Бас мейірбике</t>
  </si>
  <si>
    <t xml:space="preserve">Медициналық статист </t>
  </si>
  <si>
    <t xml:space="preserve">Мұрағаттың медициналық тіркегіші </t>
  </si>
  <si>
    <t xml:space="preserve">Дәрілік қамтамасыз ету жөніндегі мейірбике/фельдшер </t>
  </si>
  <si>
    <t>Емдеушілерге қолдау көрсету жөніндегі мейірбике</t>
  </si>
  <si>
    <t xml:space="preserve">Жалпы практика және учаскелік қызмет бөлімшесі </t>
  </si>
  <si>
    <t>Аға мейірбике</t>
  </si>
  <si>
    <t>ЖП мейірбикесі</t>
  </si>
  <si>
    <t>ЖП фельдшері</t>
  </si>
  <si>
    <t xml:space="preserve">ЖП мейіргері </t>
  </si>
  <si>
    <t xml:space="preserve">ЖПД /фельдшер ВОП участка </t>
  </si>
  <si>
    <t xml:space="preserve">Жалпы практика фельдшері </t>
  </si>
  <si>
    <t>24 жыл</t>
  </si>
  <si>
    <t>14 жыл</t>
  </si>
  <si>
    <t>17 жыл</t>
  </si>
  <si>
    <t>1 жыл</t>
  </si>
  <si>
    <t xml:space="preserve">Терапия учаскесінің учаскелік мейірбикесі/фельдшері </t>
  </si>
  <si>
    <t xml:space="preserve">А/п жөнінде мейірбике </t>
  </si>
  <si>
    <t>ДКК мейірбикесі</t>
  </si>
  <si>
    <t>Химизатор мейірбикесі</t>
  </si>
  <si>
    <t xml:space="preserve">Педиатрия учас. учаскелік мейірбикесі </t>
  </si>
  <si>
    <t>учаскелік педиатрия мейірбикесі</t>
  </si>
  <si>
    <t>Емшара бөлмесінің мейірбикесі</t>
  </si>
  <si>
    <t>Мейірбике</t>
  </si>
  <si>
    <t>Екпе бөлмесінің мейірбикесі</t>
  </si>
  <si>
    <t>Уқалай бөлмесінің мейірбикесі</t>
  </si>
  <si>
    <t>Физио мейірбикесі</t>
  </si>
  <si>
    <t>Тіркеуші мейірбике</t>
  </si>
  <si>
    <t xml:space="preserve">Фтизиатрия бөлмесінің учаскелік мейірбикесі </t>
  </si>
  <si>
    <t>жоғары</t>
  </si>
  <si>
    <t>3 санат</t>
  </si>
  <si>
    <t>2 санат бакалавр</t>
  </si>
  <si>
    <t>жоғары бакалавр</t>
  </si>
  <si>
    <t>1 санат бакалавр</t>
  </si>
  <si>
    <t>ж/с бакалавр</t>
  </si>
  <si>
    <t>Алдын алу және әлеуметтік-психологиялық көмек бөлімшесі</t>
  </si>
  <si>
    <t xml:space="preserve">Әйелдерді қарау бөлмесінің акушеркасы </t>
  </si>
  <si>
    <t>Алдын алу және диспансерлеу (СӨС) бойынша мейірбике</t>
  </si>
  <si>
    <t xml:space="preserve">Дәрігерге дейінгі кабинеттің мейірбикесі/фельдшері </t>
  </si>
  <si>
    <t xml:space="preserve">Ерлерді қарау бөлмесінің фельдшері </t>
  </si>
  <si>
    <t xml:space="preserve">Дәрігерге дейінгі қабылдау бөлмесінің мейірбикесі </t>
  </si>
  <si>
    <t xml:space="preserve">Сүзгі бөлмесінің мейірбикесі </t>
  </si>
  <si>
    <t>Отбасын жоспарлау бөлмесінің мейірбикесі</t>
  </si>
  <si>
    <t>КЗР мейірбикесі</t>
  </si>
  <si>
    <t>Интернаттық ұйымдарға жатпайтын орта білім беру ұйымдарындағы медициналық орынның мейірбикесі</t>
  </si>
  <si>
    <t>Зертханалық-диагностикалық бөлімше</t>
  </si>
  <si>
    <t>Зертханашы</t>
  </si>
  <si>
    <t>Фельдшер-зертханашы</t>
  </si>
  <si>
    <t xml:space="preserve">Аға зертханашы </t>
  </si>
  <si>
    <t>Қақырық жинау мейірбикесі</t>
  </si>
  <si>
    <t>УДД мейірбикесі</t>
  </si>
  <si>
    <t>ФД мейірбикесі</t>
  </si>
  <si>
    <t>Рентген - зертханашы</t>
  </si>
  <si>
    <t>жоғары санат</t>
  </si>
  <si>
    <t>жоғары санат бакалавр</t>
  </si>
  <si>
    <t>Бейінді кабинеттердің медбикесі</t>
  </si>
  <si>
    <t>Эндоскопия мейірбикесі</t>
  </si>
  <si>
    <t xml:space="preserve">Емшара бөлмесінің мейірбикесі </t>
  </si>
  <si>
    <t>Хирургиялық бейіндегі кабинеттердің медбикесі</t>
  </si>
  <si>
    <t>Хирургиялық бейіндегі кабинеттердің медбикесі (д/о)</t>
  </si>
  <si>
    <t>Автоклав мейірбикесі</t>
  </si>
  <si>
    <t>Инфекциялық кабинеттің мейірбикесі</t>
  </si>
  <si>
    <t>ЛФК мейірбикесі</t>
  </si>
  <si>
    <t>23 жыл</t>
  </si>
  <si>
    <t>Емшара мейірбикесі</t>
  </si>
  <si>
    <t>Гастроэнтерология және гепатология орталығы.</t>
  </si>
  <si>
    <t>Стационарды алмастырушы көмек бөлімшесі</t>
  </si>
  <si>
    <t>Күндізгі стационардың мейірбикесі</t>
  </si>
  <si>
    <t>Физиокабинеттің мейірбикесі</t>
  </si>
  <si>
    <t>Уқалау бөлмесінің мейірбикесі</t>
  </si>
  <si>
    <t>Кабинеттің мейірбикесі</t>
  </si>
  <si>
    <t xml:space="preserve">С.Ш.Жанайдарова </t>
  </si>
  <si>
    <t xml:space="preserve">ЕАІ жөнінде бас дәрігердің орынбасары </t>
  </si>
  <si>
    <t xml:space="preserve">Ж.Т.Әлмағамбетова </t>
  </si>
  <si>
    <t>Кадрлар бөлімшесінің инспекторы:</t>
  </si>
  <si>
    <t>Д.Д.Мендыбаева</t>
  </si>
  <si>
    <t>Жедел жәрдем бөлімі</t>
  </si>
  <si>
    <t xml:space="preserve">ЖМКБ фельдшері </t>
  </si>
  <si>
    <t>Орта медқызметкердің жиыны</t>
  </si>
  <si>
    <t>Көлік жүргізуші</t>
  </si>
  <si>
    <t xml:space="preserve">Басқа қызметкерлер жиыны </t>
  </si>
  <si>
    <t>бос жұмыс орыны</t>
  </si>
  <si>
    <t xml:space="preserve">Бас дәрігердің м.а. </t>
  </si>
  <si>
    <t>Кіші қызметкерлер</t>
  </si>
  <si>
    <t>дәреже, G</t>
  </si>
  <si>
    <t>лауазымдық жалақы + 1,45 к-тпен</t>
  </si>
  <si>
    <t xml:space="preserve">Барлық тарифтік ставка (айлықақы) 7-топ+9 топ </t>
  </si>
  <si>
    <t>басқа көтермелер</t>
  </si>
  <si>
    <t>10% қосқанда лауазымдық жалақы</t>
  </si>
  <si>
    <t xml:space="preserve">Еңбекақы төлеу туралы Ережеге сәйкес к-ты жоғарылатуды ескере отырып ЛҚ </t>
  </si>
  <si>
    <t>Шаруашылық бике</t>
  </si>
  <si>
    <t>Дәрігерлік кабинеттер</t>
  </si>
  <si>
    <t>Дәрігерлік кабинеттердің санитары</t>
  </si>
  <si>
    <t xml:space="preserve">Зертханалық кабинеттердің санитары </t>
  </si>
  <si>
    <t xml:space="preserve">Рентген кабинетінің санитары </t>
  </si>
  <si>
    <t>Акушерлік - гинекологиялық бөлімше</t>
  </si>
  <si>
    <t>Санитар</t>
  </si>
  <si>
    <t>Гастроэнтерология және гепатология орталығы</t>
  </si>
  <si>
    <t xml:space="preserve">Алдын алу және әлеуметтік - психологиялық көмек бөлімшесі </t>
  </si>
  <si>
    <t>лауазымы</t>
  </si>
  <si>
    <t xml:space="preserve">Еңбек өтілі </t>
  </si>
  <si>
    <t>санаты</t>
  </si>
  <si>
    <t>ТЕГІ, АТЫ-ЖӨНІ</t>
  </si>
  <si>
    <t>ең төменгі жалақы</t>
  </si>
  <si>
    <t>тарифтік коэффициент</t>
  </si>
  <si>
    <t>еңбекақы төлеу разряды</t>
  </si>
  <si>
    <t>тариф кестесінде көзделген тарифтік мөлшерлеме</t>
  </si>
  <si>
    <t>1,71-ты көтеру</t>
  </si>
  <si>
    <t>тариф кестесінде көзделген тарифтік мөлшерлеме +10%</t>
  </si>
  <si>
    <t>санат бойынша көтеру мөлшері</t>
  </si>
  <si>
    <t>Барлық тарифтік ставка (айлықақы) 5 топ+7 топ</t>
  </si>
  <si>
    <t>Зияндылығы, күрделілігі</t>
  </si>
  <si>
    <t>Қызметтік бөлмені тазалаушы</t>
  </si>
  <si>
    <t>Ақпараттық-аналитикалық бөлімі</t>
  </si>
  <si>
    <t>Бағдарламалаушы</t>
  </si>
  <si>
    <t>Техник</t>
  </si>
  <si>
    <t>ЖИЫНЫ</t>
  </si>
  <si>
    <t>Есеп айрысу үстелінің бухгалтері</t>
  </si>
  <si>
    <t>Қаржы жұмыстары жөніндегі бухгалтер</t>
  </si>
  <si>
    <t xml:space="preserve">Материалдық үстелдің бухгалтері </t>
  </si>
  <si>
    <t xml:space="preserve">Мемлекеттік сатып алу жөніндегі бухгалтер </t>
  </si>
  <si>
    <t>Кадрлар бөлімінің инспекторы</t>
  </si>
  <si>
    <t>Кадрлар бөлімінің маманы</t>
  </si>
  <si>
    <t xml:space="preserve">Заңгер қосар. </t>
  </si>
  <si>
    <t>Іс жүргізуші (хатшы)</t>
  </si>
  <si>
    <t xml:space="preserve">Зертхана ісінің маманы </t>
  </si>
  <si>
    <t xml:space="preserve">Көлік жүргізуші </t>
  </si>
  <si>
    <t>Мемлекеттік тілді дамыту жөніндегі маман/аудармашы қосарлан.</t>
  </si>
  <si>
    <t xml:space="preserve">Емдеушілерге қолдау көрсету жөніндегі маман </t>
  </si>
  <si>
    <t>Аула сыпырушы</t>
  </si>
  <si>
    <t xml:space="preserve">Киім ілуші </t>
  </si>
  <si>
    <t>Басқа қызметкер (күзетші)</t>
  </si>
  <si>
    <t>ҚТ жөніндегі инженер</t>
  </si>
  <si>
    <t>Шаруашылық меңгерушісі</t>
  </si>
  <si>
    <t xml:space="preserve">Жедел саты қызметкері </t>
  </si>
  <si>
    <t>Ағаш шебері</t>
  </si>
  <si>
    <t>Кір жуу жөніндегі машинист</t>
  </si>
  <si>
    <t xml:space="preserve">Ғимаратға ағымды жөндеу жұмыстарын жүргізу жөніндегі жұмыскер </t>
  </si>
  <si>
    <t>Жалпы практика және учаскелік қызмет бөлімшесі</t>
  </si>
  <si>
    <t>Басқа қызметкер (аға тіркеуші)</t>
  </si>
  <si>
    <t>Басқа қызметкер (тіркеуші)</t>
  </si>
  <si>
    <t>Алдын алу және әлеуметтік - психологиялық көмек бөлімшесі</t>
  </si>
  <si>
    <t xml:space="preserve">Жоғары әлеуметтік қызметкер </t>
  </si>
  <si>
    <t>Әлеуметтік қызметкер</t>
  </si>
  <si>
    <t>Әлеуметтік қызметкер д/о</t>
  </si>
  <si>
    <t xml:space="preserve">Психологиялық денсаулық бөлмесінің психологы/психотерапевті </t>
  </si>
  <si>
    <t>Күндізгі стационар</t>
  </si>
  <si>
    <t>Тіркеушілер жиыны</t>
  </si>
  <si>
    <t xml:space="preserve">Терапия учаскесінің учаскелік мейірбикесі/ фельдшері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</si>
</sst>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(&quot;$&quot;* #,##0.00_);_(&quot;$&quot;* \(#,##0.00\);_(&quot;$&quot;* &quot;-&quot;??_);_(@_)"/>
    <numFmt numFmtId="183" formatCode="0.0"/>
    <numFmt numFmtId="184" formatCode="0.0%"/>
    <numFmt numFmtId="185" formatCode="#,##0.0"/>
    <numFmt numFmtId="186" formatCode="0.000"/>
    <numFmt numFmtId="187" formatCode="0.0000"/>
    <numFmt numFmtId="188" formatCode="#&quot; &quot;?/10"/>
    <numFmt numFmtId="189" formatCode="[$-FC19]d\ mmmm\ yyyy\ &quot;г.&quot;"/>
    <numFmt numFmtId="190" formatCode="mmm/yyyy"/>
    <numFmt numFmtId="191" formatCode="0.00000"/>
    <numFmt numFmtId="192" formatCode="#,##0.000"/>
    <numFmt numFmtId="193" formatCode="_-* #,##0\ _₽_-;\-* #,##0\ _₽_-;_-* &quot;-&quot;??\ _₽_-;_-@_-"/>
    <numFmt numFmtId="194" formatCode="0.000000"/>
  </numFmts>
  <fonts count="7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yr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" fontId="2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Continuous"/>
    </xf>
    <xf numFmtId="2" fontId="2" fillId="0" borderId="10" xfId="0" applyNumberFormat="1" applyFont="1" applyFill="1" applyBorder="1" applyAlignment="1">
      <alignment/>
    </xf>
    <xf numFmtId="9" fontId="2" fillId="0" borderId="0" xfId="0" applyNumberFormat="1" applyFont="1" applyFill="1" applyAlignment="1">
      <alignment/>
    </xf>
    <xf numFmtId="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Continuous"/>
    </xf>
    <xf numFmtId="9" fontId="5" fillId="0" borderId="10" xfId="0" applyNumberFormat="1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/>
    </xf>
    <xf numFmtId="1" fontId="8" fillId="0" borderId="10" xfId="0" applyNumberFormat="1" applyFont="1" applyFill="1" applyBorder="1" applyAlignment="1">
      <alignment/>
    </xf>
    <xf numFmtId="1" fontId="11" fillId="0" borderId="12" xfId="0" applyNumberFormat="1" applyFont="1" applyFill="1" applyBorder="1" applyAlignment="1">
      <alignment horizontal="left"/>
    </xf>
    <xf numFmtId="1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9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vertical="center"/>
    </xf>
    <xf numFmtId="0" fontId="2" fillId="1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9" fontId="5" fillId="0" borderId="10" xfId="0" applyNumberFormat="1" applyFont="1" applyFill="1" applyBorder="1" applyAlignment="1">
      <alignment horizontal="center" vertical="center" wrapText="1"/>
    </xf>
    <xf numFmtId="9" fontId="16" fillId="0" borderId="10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left"/>
    </xf>
    <xf numFmtId="1" fontId="16" fillId="0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9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/>
    </xf>
    <xf numFmtId="2" fontId="67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2" fontId="67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top"/>
    </xf>
    <xf numFmtId="2" fontId="68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2" fontId="69" fillId="0" borderId="10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70" fillId="33" borderId="0" xfId="0" applyFont="1" applyFill="1" applyAlignment="1">
      <alignment/>
    </xf>
    <xf numFmtId="4" fontId="5" fillId="0" borderId="0" xfId="0" applyNumberFormat="1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2" fillId="6" borderId="0" xfId="0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16" fillId="0" borderId="16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16" fillId="0" borderId="14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Continuous"/>
    </xf>
    <xf numFmtId="0" fontId="2" fillId="37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 horizontal="center"/>
    </xf>
    <xf numFmtId="187" fontId="5" fillId="0" borderId="1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center"/>
    </xf>
    <xf numFmtId="187" fontId="16" fillId="0" borderId="10" xfId="0" applyNumberFormat="1" applyFont="1" applyFill="1" applyBorder="1" applyAlignment="1">
      <alignment horizontal="center"/>
    </xf>
    <xf numFmtId="187" fontId="16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 horizontal="center" wrapText="1"/>
    </xf>
    <xf numFmtId="1" fontId="3" fillId="38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/>
    </xf>
    <xf numFmtId="186" fontId="6" fillId="0" borderId="10" xfId="0" applyNumberFormat="1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16" fillId="0" borderId="12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 horizontal="center"/>
    </xf>
    <xf numFmtId="9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wrapText="1"/>
    </xf>
    <xf numFmtId="9" fontId="5" fillId="0" borderId="1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6" fillId="0" borderId="0" xfId="0" applyNumberFormat="1" applyFont="1" applyFill="1" applyAlignment="1">
      <alignment/>
    </xf>
    <xf numFmtId="9" fontId="5" fillId="0" borderId="0" xfId="0" applyNumberFormat="1" applyFont="1" applyFill="1" applyAlignment="1">
      <alignment/>
    </xf>
    <xf numFmtId="1" fontId="5" fillId="0" borderId="10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186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2" fontId="16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" fontId="16" fillId="0" borderId="10" xfId="0" applyNumberFormat="1" applyFont="1" applyFill="1" applyBorder="1" applyAlignment="1">
      <alignment horizontal="center" vertical="top" wrapText="1"/>
    </xf>
    <xf numFmtId="9" fontId="16" fillId="0" borderId="10" xfId="0" applyNumberFormat="1" applyFont="1" applyFill="1" applyBorder="1" applyAlignment="1">
      <alignment horizontal="center" wrapText="1"/>
    </xf>
    <xf numFmtId="9" fontId="16" fillId="0" borderId="10" xfId="57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 applyAlignment="1">
      <alignment wrapText="1"/>
    </xf>
    <xf numFmtId="9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wrapText="1"/>
    </xf>
    <xf numFmtId="9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1" fontId="16" fillId="0" borderId="0" xfId="0" applyNumberFormat="1" applyFont="1" applyFill="1" applyAlignment="1">
      <alignment horizontal="center"/>
    </xf>
    <xf numFmtId="185" fontId="16" fillId="0" borderId="10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Alignment="1">
      <alignment/>
    </xf>
    <xf numFmtId="1" fontId="17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0" fontId="71" fillId="0" borderId="0" xfId="0" applyFont="1" applyFill="1" applyAlignment="1">
      <alignment/>
    </xf>
    <xf numFmtId="4" fontId="69" fillId="0" borderId="0" xfId="0" applyNumberFormat="1" applyFont="1" applyFill="1" applyBorder="1" applyAlignment="1">
      <alignment vertical="center"/>
    </xf>
    <xf numFmtId="0" fontId="69" fillId="0" borderId="0" xfId="0" applyFont="1" applyFill="1" applyAlignment="1">
      <alignment/>
    </xf>
    <xf numFmtId="1" fontId="67" fillId="0" borderId="10" xfId="0" applyNumberFormat="1" applyFont="1" applyFill="1" applyBorder="1" applyAlignment="1">
      <alignment horizontal="center"/>
    </xf>
    <xf numFmtId="1" fontId="68" fillId="0" borderId="10" xfId="0" applyNumberFormat="1" applyFont="1" applyFill="1" applyBorder="1" applyAlignment="1">
      <alignment horizontal="center"/>
    </xf>
    <xf numFmtId="1" fontId="67" fillId="0" borderId="10" xfId="0" applyNumberFormat="1" applyFont="1" applyFill="1" applyBorder="1" applyAlignment="1">
      <alignment/>
    </xf>
    <xf numFmtId="1" fontId="69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186" fontId="16" fillId="0" borderId="10" xfId="0" applyNumberFormat="1" applyFont="1" applyFill="1" applyBorder="1" applyAlignment="1">
      <alignment horizontal="center" wrapText="1"/>
    </xf>
    <xf numFmtId="4" fontId="21" fillId="0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86" fontId="2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2" fillId="35" borderId="10" xfId="0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67" fillId="0" borderId="15" xfId="0" applyNumberFormat="1" applyFont="1" applyFill="1" applyBorder="1" applyAlignment="1">
      <alignment/>
    </xf>
    <xf numFmtId="1" fontId="67" fillId="0" borderId="15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/>
    </xf>
    <xf numFmtId="2" fontId="5" fillId="0" borderId="10" xfId="57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9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1" fontId="16" fillId="0" borderId="14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9" fontId="5" fillId="0" borderId="10" xfId="57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/>
    </xf>
    <xf numFmtId="187" fontId="5" fillId="0" borderId="15" xfId="0" applyNumberFormat="1" applyFont="1" applyFill="1" applyBorder="1" applyAlignment="1">
      <alignment/>
    </xf>
    <xf numFmtId="2" fontId="16" fillId="0" borderId="15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193" fontId="72" fillId="0" borderId="10" xfId="0" applyNumberFormat="1" applyFont="1" applyFill="1" applyBorder="1" applyAlignment="1">
      <alignment/>
    </xf>
    <xf numFmtId="193" fontId="72" fillId="0" borderId="10" xfId="6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/>
    </xf>
    <xf numFmtId="187" fontId="2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 vertical="top" wrapText="1"/>
    </xf>
    <xf numFmtId="0" fontId="73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center" vertical="top" wrapText="1"/>
    </xf>
    <xf numFmtId="9" fontId="5" fillId="0" borderId="10" xfId="57" applyFont="1" applyFill="1" applyBorder="1" applyAlignment="1">
      <alignment/>
    </xf>
    <xf numFmtId="0" fontId="17" fillId="0" borderId="15" xfId="0" applyFont="1" applyFill="1" applyBorder="1" applyAlignment="1">
      <alignment vertical="top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9" fontId="5" fillId="0" borderId="10" xfId="57" applyFont="1" applyFill="1" applyBorder="1" applyAlignment="1">
      <alignment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/>
    </xf>
    <xf numFmtId="186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183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vertical="center" wrapText="1"/>
    </xf>
    <xf numFmtId="9" fontId="12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vertical="center" wrapText="1"/>
    </xf>
    <xf numFmtId="9" fontId="5" fillId="0" borderId="10" xfId="0" applyNumberFormat="1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wrapText="1"/>
    </xf>
    <xf numFmtId="9" fontId="69" fillId="0" borderId="10" xfId="0" applyNumberFormat="1" applyFont="1" applyFill="1" applyBorder="1" applyAlignment="1">
      <alignment horizontal="center" wrapText="1"/>
    </xf>
    <xf numFmtId="3" fontId="69" fillId="0" borderId="10" xfId="0" applyNumberFormat="1" applyFont="1" applyFill="1" applyBorder="1" applyAlignment="1">
      <alignment horizontal="center" wrapText="1"/>
    </xf>
    <xf numFmtId="4" fontId="16" fillId="0" borderId="10" xfId="0" applyNumberFormat="1" applyFont="1" applyFill="1" applyBorder="1" applyAlignment="1">
      <alignment horizontal="left" wrapText="1"/>
    </xf>
    <xf numFmtId="3" fontId="16" fillId="0" borderId="10" xfId="0" applyNumberFormat="1" applyFont="1" applyFill="1" applyBorder="1" applyAlignment="1">
      <alignment horizontal="left" wrapText="1"/>
    </xf>
    <xf numFmtId="3" fontId="12" fillId="0" borderId="10" xfId="0" applyNumberFormat="1" applyFont="1" applyFill="1" applyBorder="1" applyAlignment="1">
      <alignment horizontal="center" wrapText="1"/>
    </xf>
    <xf numFmtId="186" fontId="5" fillId="0" borderId="10" xfId="0" applyNumberFormat="1" applyFont="1" applyFill="1" applyBorder="1" applyAlignment="1">
      <alignment horizontal="left" vertical="top" wrapText="1"/>
    </xf>
    <xf numFmtId="9" fontId="5" fillId="0" borderId="10" xfId="57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187" fontId="5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top" wrapText="1"/>
    </xf>
    <xf numFmtId="2" fontId="5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wrapText="1"/>
    </xf>
    <xf numFmtId="186" fontId="2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186" fontId="2" fillId="0" borderId="17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185" fontId="2" fillId="0" borderId="10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72" fontId="5" fillId="0" borderId="0" xfId="43" applyFont="1" applyFill="1" applyBorder="1" applyAlignment="1">
      <alignment horizontal="left"/>
    </xf>
    <xf numFmtId="1" fontId="5" fillId="0" borderId="14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left"/>
    </xf>
    <xf numFmtId="0" fontId="16" fillId="0" borderId="16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16" fillId="0" borderId="12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1" fontId="11" fillId="0" borderId="14" xfId="0" applyNumberFormat="1" applyFont="1" applyFill="1" applyBorder="1" applyAlignment="1">
      <alignment horizontal="center" wrapText="1"/>
    </xf>
    <xf numFmtId="1" fontId="11" fillId="0" borderId="16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" fontId="16" fillId="0" borderId="14" xfId="0" applyNumberFormat="1" applyFont="1" applyFill="1" applyBorder="1" applyAlignment="1">
      <alignment horizontal="center" wrapText="1"/>
    </xf>
    <xf numFmtId="1" fontId="16" fillId="0" borderId="16" xfId="0" applyNumberFormat="1" applyFont="1" applyFill="1" applyBorder="1" applyAlignment="1">
      <alignment horizontal="center" wrapText="1"/>
    </xf>
    <xf numFmtId="1" fontId="16" fillId="0" borderId="12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left" vertical="top" wrapText="1"/>
    </xf>
    <xf numFmtId="172" fontId="5" fillId="0" borderId="0" xfId="43" applyFont="1" applyFill="1" applyAlignment="1">
      <alignment horizontal="left" wrapText="1"/>
    </xf>
    <xf numFmtId="4" fontId="16" fillId="0" borderId="0" xfId="0" applyNumberFormat="1" applyFont="1" applyFill="1" applyBorder="1" applyAlignment="1">
      <alignment horizont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/>
    </xf>
    <xf numFmtId="186" fontId="5" fillId="0" borderId="11" xfId="0" applyNumberFormat="1" applyFont="1" applyFill="1" applyBorder="1" applyAlignment="1">
      <alignment horizontal="center" vertical="center" wrapText="1"/>
    </xf>
    <xf numFmtId="186" fontId="5" fillId="0" borderId="17" xfId="0" applyNumberFormat="1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14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1" fontId="5" fillId="0" borderId="19" xfId="0" applyNumberFormat="1" applyFon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" fontId="5" fillId="0" borderId="2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16" fillId="0" borderId="1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\Desktop\&#1047;&#1072;&#1076;&#1072;&#1085;&#1080;&#1077;%20&#1087;&#1086;%20&#1090;&#1072;&#1088;&#1080;&#1092;&#1080;&#1082;&#1072;&#1094;&#1080;&#1080;%20&#1053;&#1040;%20&#1050;&#1040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вр"/>
      <sheetName val="тариф мс"/>
      <sheetName val="тариф сан"/>
      <sheetName val="тариф  пр"/>
    </sheetNames>
    <sheetDataSet>
      <sheetData sheetId="0">
        <row r="5">
          <cell r="M5" t="str">
            <v>Өтемақы мен үстемеақы</v>
          </cell>
        </row>
      </sheetData>
      <sheetData sheetId="2">
        <row r="5">
          <cell r="A5" t="str">
            <v>р/с 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3"/>
  <sheetViews>
    <sheetView zoomScale="120" zoomScaleNormal="120" workbookViewId="0" topLeftCell="A1">
      <selection activeCell="E76" sqref="E76"/>
    </sheetView>
  </sheetViews>
  <sheetFormatPr defaultColWidth="9.00390625" defaultRowHeight="12.75"/>
  <cols>
    <col min="1" max="1" width="3.75390625" style="1" customWidth="1"/>
    <col min="2" max="2" width="15.375" style="1" customWidth="1"/>
    <col min="3" max="3" width="8.375" style="1" customWidth="1"/>
    <col min="4" max="4" width="5.375" style="1" customWidth="1"/>
    <col min="5" max="5" width="16.00390625" style="1" customWidth="1"/>
    <col min="6" max="6" width="7.125" style="1" customWidth="1"/>
    <col min="7" max="7" width="4.75390625" style="30" customWidth="1"/>
    <col min="8" max="8" width="6.75390625" style="1" customWidth="1"/>
    <col min="9" max="9" width="9.75390625" style="1" customWidth="1"/>
    <col min="10" max="10" width="8.25390625" style="1" customWidth="1"/>
    <col min="11" max="11" width="10.375" style="1" customWidth="1"/>
    <col min="12" max="12" width="11.25390625" style="1" hidden="1" customWidth="1"/>
    <col min="13" max="13" width="1.12109375" style="1" hidden="1" customWidth="1"/>
    <col min="14" max="14" width="4.25390625" style="1" hidden="1" customWidth="1"/>
    <col min="15" max="15" width="3.875" style="1" customWidth="1"/>
    <col min="16" max="16" width="5.625" style="1" customWidth="1"/>
    <col min="17" max="17" width="9.00390625" style="1" customWidth="1"/>
    <col min="18" max="18" width="5.25390625" style="1" customWidth="1"/>
    <col min="19" max="19" width="7.75390625" style="1" customWidth="1"/>
    <col min="20" max="20" width="4.625" style="1" customWidth="1"/>
    <col min="21" max="21" width="5.625" style="1" customWidth="1"/>
    <col min="22" max="22" width="6.875" style="1" hidden="1" customWidth="1"/>
    <col min="23" max="23" width="7.625" style="1" hidden="1" customWidth="1"/>
    <col min="24" max="24" width="9.75390625" style="1" customWidth="1"/>
    <col min="25" max="25" width="10.25390625" style="1" customWidth="1"/>
    <col min="26" max="26" width="10.00390625" style="1" customWidth="1"/>
    <col min="27" max="27" width="10.625" style="1" customWidth="1"/>
    <col min="28" max="28" width="10.00390625" style="1" customWidth="1"/>
    <col min="29" max="29" width="10.25390625" style="1" customWidth="1"/>
    <col min="30" max="30" width="9.875" style="1" customWidth="1"/>
    <col min="31" max="31" width="9.00390625" style="1" customWidth="1"/>
    <col min="32" max="16384" width="9.125" style="1" customWidth="1"/>
  </cols>
  <sheetData>
    <row r="1" spans="2:28" ht="16.5" customHeight="1">
      <c r="B1" s="2"/>
      <c r="C1" s="2"/>
      <c r="D1" s="44" t="s">
        <v>113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2:28" ht="13.5">
      <c r="B2" s="2"/>
      <c r="C2" s="2"/>
      <c r="D2" s="29"/>
      <c r="F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 t="s">
        <v>44</v>
      </c>
      <c r="X2" s="2" t="s">
        <v>114</v>
      </c>
      <c r="Y2" s="2"/>
      <c r="Z2" s="2"/>
      <c r="AA2" s="2"/>
      <c r="AB2" s="2"/>
    </row>
    <row r="3" spans="2:28" ht="12.75" customHeight="1">
      <c r="B3" s="2"/>
      <c r="C3" s="2"/>
      <c r="D3" s="29"/>
      <c r="F3" s="2"/>
      <c r="H3" s="2"/>
      <c r="I3" s="2"/>
      <c r="J3" s="2"/>
      <c r="K3" s="2"/>
      <c r="L3" s="2"/>
      <c r="M3" s="2"/>
      <c r="O3" s="2"/>
      <c r="P3" s="2"/>
      <c r="Q3" s="2"/>
      <c r="R3" s="2"/>
      <c r="S3" s="2"/>
      <c r="T3" s="2"/>
      <c r="U3" s="2"/>
      <c r="V3" s="2"/>
      <c r="W3" s="2" t="s">
        <v>17</v>
      </c>
      <c r="X3" s="2" t="s">
        <v>115</v>
      </c>
      <c r="Y3" s="2"/>
      <c r="Z3" s="31"/>
      <c r="AA3" s="132"/>
      <c r="AB3" s="132"/>
    </row>
    <row r="4" spans="2:28" ht="12.75">
      <c r="B4" s="3" t="s">
        <v>117</v>
      </c>
      <c r="C4" s="2"/>
      <c r="D4" s="6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X4" s="2"/>
      <c r="Y4" s="2"/>
      <c r="Z4" s="2"/>
      <c r="AA4" s="2"/>
      <c r="AB4" s="2"/>
    </row>
    <row r="5" spans="1:31" ht="13.5" customHeight="1">
      <c r="A5" s="376" t="s">
        <v>116</v>
      </c>
      <c r="B5" s="357" t="s">
        <v>118</v>
      </c>
      <c r="C5" s="357" t="s">
        <v>119</v>
      </c>
      <c r="D5" s="357" t="s">
        <v>120</v>
      </c>
      <c r="E5" s="364" t="s">
        <v>121</v>
      </c>
      <c r="F5" s="357" t="s">
        <v>122</v>
      </c>
      <c r="G5" s="377" t="s">
        <v>20</v>
      </c>
      <c r="H5" s="357" t="s">
        <v>123</v>
      </c>
      <c r="I5" s="357" t="s">
        <v>124</v>
      </c>
      <c r="J5" s="32"/>
      <c r="K5" s="32"/>
      <c r="L5" s="32"/>
      <c r="M5" s="362" t="s">
        <v>127</v>
      </c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4" t="s">
        <v>133</v>
      </c>
      <c r="Y5" s="364" t="s">
        <v>134</v>
      </c>
      <c r="Z5" s="364" t="s">
        <v>135</v>
      </c>
      <c r="AA5" s="364" t="s">
        <v>136</v>
      </c>
      <c r="AB5" s="364" t="s">
        <v>137</v>
      </c>
      <c r="AC5" s="384" t="s">
        <v>138</v>
      </c>
      <c r="AD5" s="384"/>
      <c r="AE5" s="94"/>
    </row>
    <row r="6" spans="1:31" ht="10.5" customHeight="1">
      <c r="A6" s="376"/>
      <c r="B6" s="358"/>
      <c r="C6" s="358"/>
      <c r="D6" s="358"/>
      <c r="E6" s="379"/>
      <c r="F6" s="358"/>
      <c r="G6" s="378"/>
      <c r="H6" s="358"/>
      <c r="I6" s="358" t="s">
        <v>14</v>
      </c>
      <c r="J6" s="7"/>
      <c r="K6" s="7"/>
      <c r="L6" s="7"/>
      <c r="M6" s="357" t="s">
        <v>18</v>
      </c>
      <c r="N6" s="367"/>
      <c r="O6" s="357" t="s">
        <v>128</v>
      </c>
      <c r="P6" s="369"/>
      <c r="Q6" s="364" t="s">
        <v>130</v>
      </c>
      <c r="R6" s="357" t="s">
        <v>131</v>
      </c>
      <c r="S6" s="359"/>
      <c r="T6" s="357" t="s">
        <v>132</v>
      </c>
      <c r="U6" s="359"/>
      <c r="V6" s="357" t="s">
        <v>13</v>
      </c>
      <c r="W6" s="367"/>
      <c r="X6" s="385"/>
      <c r="Y6" s="385"/>
      <c r="Z6" s="385"/>
      <c r="AA6" s="379"/>
      <c r="AB6" s="379"/>
      <c r="AC6" s="384"/>
      <c r="AD6" s="384"/>
      <c r="AE6" s="94"/>
    </row>
    <row r="7" spans="1:31" ht="21.75" customHeight="1">
      <c r="A7" s="376"/>
      <c r="B7" s="358"/>
      <c r="C7" s="358"/>
      <c r="D7" s="358"/>
      <c r="E7" s="379"/>
      <c r="F7" s="358"/>
      <c r="G7" s="378"/>
      <c r="H7" s="358"/>
      <c r="I7" s="358"/>
      <c r="J7" s="7"/>
      <c r="K7" s="7"/>
      <c r="L7" s="7"/>
      <c r="M7" s="367"/>
      <c r="N7" s="367"/>
      <c r="O7" s="369"/>
      <c r="P7" s="369"/>
      <c r="Q7" s="365"/>
      <c r="R7" s="359"/>
      <c r="S7" s="359"/>
      <c r="T7" s="359"/>
      <c r="U7" s="359"/>
      <c r="V7" s="367"/>
      <c r="W7" s="367"/>
      <c r="X7" s="385"/>
      <c r="Y7" s="385"/>
      <c r="Z7" s="385"/>
      <c r="AA7" s="379"/>
      <c r="AB7" s="379"/>
      <c r="AC7" s="384" t="s">
        <v>139</v>
      </c>
      <c r="AD7" s="384" t="s">
        <v>140</v>
      </c>
      <c r="AE7" s="94"/>
    </row>
    <row r="8" spans="1:31" ht="44.25" customHeight="1">
      <c r="A8" s="376"/>
      <c r="B8" s="358"/>
      <c r="C8" s="358"/>
      <c r="D8" s="358"/>
      <c r="E8" s="380"/>
      <c r="F8" s="358"/>
      <c r="G8" s="378"/>
      <c r="H8" s="358"/>
      <c r="I8" s="358"/>
      <c r="J8" s="7" t="s">
        <v>125</v>
      </c>
      <c r="K8" s="82" t="s">
        <v>126</v>
      </c>
      <c r="L8" s="83"/>
      <c r="M8" s="8" t="s">
        <v>12</v>
      </c>
      <c r="N8" s="9" t="s">
        <v>19</v>
      </c>
      <c r="O8" s="8" t="s">
        <v>12</v>
      </c>
      <c r="P8" s="9" t="s">
        <v>129</v>
      </c>
      <c r="Q8" s="366"/>
      <c r="R8" s="8" t="s">
        <v>12</v>
      </c>
      <c r="S8" s="9" t="s">
        <v>129</v>
      </c>
      <c r="T8" s="8" t="s">
        <v>12</v>
      </c>
      <c r="U8" s="9" t="s">
        <v>129</v>
      </c>
      <c r="V8" s="8" t="s">
        <v>12</v>
      </c>
      <c r="W8" s="9" t="s">
        <v>19</v>
      </c>
      <c r="X8" s="386"/>
      <c r="Y8" s="386"/>
      <c r="Z8" s="386"/>
      <c r="AA8" s="380"/>
      <c r="AB8" s="380"/>
      <c r="AC8" s="384"/>
      <c r="AD8" s="384"/>
      <c r="AE8" s="94"/>
    </row>
    <row r="9" spans="1:31" ht="12.75">
      <c r="A9" s="7">
        <v>1</v>
      </c>
      <c r="B9" s="13">
        <v>2</v>
      </c>
      <c r="C9" s="33">
        <v>3</v>
      </c>
      <c r="D9" s="7">
        <v>4</v>
      </c>
      <c r="E9" s="13">
        <v>5</v>
      </c>
      <c r="F9" s="33">
        <v>6</v>
      </c>
      <c r="G9" s="13">
        <v>7</v>
      </c>
      <c r="H9" s="13">
        <v>8</v>
      </c>
      <c r="I9" s="33">
        <v>9</v>
      </c>
      <c r="J9" s="33">
        <v>10</v>
      </c>
      <c r="K9" s="33">
        <v>11</v>
      </c>
      <c r="L9" s="33"/>
      <c r="M9" s="7">
        <v>10</v>
      </c>
      <c r="N9" s="13">
        <v>11</v>
      </c>
      <c r="O9" s="33">
        <v>12</v>
      </c>
      <c r="P9" s="7">
        <v>13</v>
      </c>
      <c r="Q9" s="13">
        <v>14</v>
      </c>
      <c r="R9" s="33">
        <v>15</v>
      </c>
      <c r="S9" s="7">
        <v>16</v>
      </c>
      <c r="T9" s="13">
        <v>17</v>
      </c>
      <c r="U9" s="33">
        <v>18</v>
      </c>
      <c r="V9" s="7">
        <v>19</v>
      </c>
      <c r="W9" s="13">
        <v>20</v>
      </c>
      <c r="X9" s="33">
        <v>19</v>
      </c>
      <c r="Y9" s="7">
        <v>20</v>
      </c>
      <c r="Z9" s="13">
        <v>21</v>
      </c>
      <c r="AA9" s="13">
        <v>22</v>
      </c>
      <c r="AB9" s="13">
        <v>23</v>
      </c>
      <c r="AC9" s="7">
        <v>24</v>
      </c>
      <c r="AD9" s="7">
        <v>25</v>
      </c>
      <c r="AE9" s="94"/>
    </row>
    <row r="10" spans="1:31" ht="12.75">
      <c r="A10" s="7"/>
      <c r="B10" s="84"/>
      <c r="C10" s="13"/>
      <c r="D10" s="13"/>
      <c r="E10" s="13"/>
      <c r="F10" s="13"/>
      <c r="G10" s="11"/>
      <c r="H10" s="33"/>
      <c r="I10" s="13"/>
      <c r="J10" s="13"/>
      <c r="K10" s="13"/>
      <c r="L10" s="13"/>
      <c r="M10" s="1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60"/>
      <c r="AD10" s="60"/>
      <c r="AE10" s="94"/>
    </row>
    <row r="11" spans="1:31" ht="12.75">
      <c r="A11" s="7"/>
      <c r="B11" s="43" t="s">
        <v>141</v>
      </c>
      <c r="C11" s="85"/>
      <c r="D11" s="85"/>
      <c r="E11" s="86"/>
      <c r="F11" s="86"/>
      <c r="G11" s="87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60"/>
      <c r="AD11" s="60"/>
      <c r="AE11" s="94"/>
    </row>
    <row r="12" spans="1:31" ht="12.75">
      <c r="A12" s="77">
        <v>1</v>
      </c>
      <c r="B12" s="224" t="s">
        <v>142</v>
      </c>
      <c r="C12" s="13" t="s">
        <v>148</v>
      </c>
      <c r="D12" s="151" t="s">
        <v>238</v>
      </c>
      <c r="E12" s="86"/>
      <c r="F12" s="88">
        <v>17697</v>
      </c>
      <c r="G12" s="11">
        <v>6.22</v>
      </c>
      <c r="H12" s="13" t="s">
        <v>26</v>
      </c>
      <c r="I12" s="13">
        <f aca="true" t="shared" si="0" ref="I12:I17">G12*F12</f>
        <v>110075.34</v>
      </c>
      <c r="J12" s="13">
        <f>I12*3.42</f>
        <v>376457.6628</v>
      </c>
      <c r="K12" s="13">
        <f aca="true" t="shared" si="1" ref="K12:K18">J12*1.1</f>
        <v>414103.42908000003</v>
      </c>
      <c r="L12" s="13"/>
      <c r="M12" s="13"/>
      <c r="N12" s="13"/>
      <c r="O12" s="13"/>
      <c r="P12" s="13"/>
      <c r="Q12" s="88">
        <f>K12</f>
        <v>414103.42908000003</v>
      </c>
      <c r="R12" s="13"/>
      <c r="S12" s="13"/>
      <c r="T12" s="13"/>
      <c r="U12" s="13"/>
      <c r="V12" s="89"/>
      <c r="W12" s="88">
        <f>F12*V12</f>
        <v>0</v>
      </c>
      <c r="X12" s="88">
        <f aca="true" t="shared" si="2" ref="X12:X17">Q12+S12+W12+U12</f>
        <v>414103.42908000003</v>
      </c>
      <c r="Y12" s="11">
        <v>1</v>
      </c>
      <c r="Z12" s="88">
        <f aca="true" t="shared" si="3" ref="Z12:Z18">X12*Y12</f>
        <v>414103.42908000003</v>
      </c>
      <c r="AA12" s="135">
        <f>AB12/Z12</f>
        <v>0.9999989638337432</v>
      </c>
      <c r="AB12" s="88">
        <v>414103</v>
      </c>
      <c r="AC12" s="11">
        <v>1</v>
      </c>
      <c r="AD12" s="13">
        <f>AB12*AC12</f>
        <v>414103</v>
      </c>
      <c r="AE12" s="94"/>
    </row>
    <row r="13" spans="1:34" s="49" customFormat="1" ht="23.25" customHeight="1">
      <c r="A13" s="77">
        <v>2</v>
      </c>
      <c r="B13" s="55" t="s">
        <v>143</v>
      </c>
      <c r="C13" s="13" t="s">
        <v>148</v>
      </c>
      <c r="D13" s="151"/>
      <c r="E13" s="86"/>
      <c r="F13" s="88">
        <v>17697</v>
      </c>
      <c r="G13" s="11">
        <v>5.91</v>
      </c>
      <c r="H13" s="13" t="s">
        <v>27</v>
      </c>
      <c r="I13" s="13">
        <f t="shared" si="0"/>
        <v>104589.27</v>
      </c>
      <c r="J13" s="13">
        <f aca="true" t="shared" si="4" ref="J13:J22">I13*3.42</f>
        <v>357695.30340000003</v>
      </c>
      <c r="K13" s="13">
        <f t="shared" si="1"/>
        <v>393464.8337400001</v>
      </c>
      <c r="L13" s="13"/>
      <c r="M13" s="88"/>
      <c r="N13" s="88"/>
      <c r="O13" s="88"/>
      <c r="P13" s="88"/>
      <c r="Q13" s="88">
        <f aca="true" t="shared" si="5" ref="Q13:Q22">K13</f>
        <v>393464.8337400001</v>
      </c>
      <c r="R13" s="13"/>
      <c r="S13" s="13"/>
      <c r="T13" s="13"/>
      <c r="U13" s="13"/>
      <c r="V13" s="89"/>
      <c r="W13" s="88">
        <f>F13*V13</f>
        <v>0</v>
      </c>
      <c r="X13" s="88">
        <f t="shared" si="2"/>
        <v>393464.8337400001</v>
      </c>
      <c r="Y13" s="90">
        <v>1</v>
      </c>
      <c r="Z13" s="88">
        <f t="shared" si="3"/>
        <v>393464.8337400001</v>
      </c>
      <c r="AA13" s="135">
        <f>AB13/Z13</f>
        <v>1.0000004225536456</v>
      </c>
      <c r="AB13" s="88">
        <v>393465</v>
      </c>
      <c r="AC13" s="11">
        <v>1</v>
      </c>
      <c r="AD13" s="13">
        <f>AB13*AC13</f>
        <v>393465</v>
      </c>
      <c r="AE13" s="94"/>
      <c r="AF13" s="1"/>
      <c r="AG13" s="1"/>
      <c r="AH13" s="1"/>
    </row>
    <row r="14" spans="1:34" s="49" customFormat="1" ht="24" customHeight="1">
      <c r="A14" s="77">
        <v>3</v>
      </c>
      <c r="B14" s="55" t="s">
        <v>144</v>
      </c>
      <c r="C14" s="13" t="s">
        <v>148</v>
      </c>
      <c r="D14" s="151" t="s">
        <v>238</v>
      </c>
      <c r="E14" s="60"/>
      <c r="F14" s="7">
        <v>17697</v>
      </c>
      <c r="G14" s="11">
        <v>5.91</v>
      </c>
      <c r="H14" s="13" t="s">
        <v>27</v>
      </c>
      <c r="I14" s="13">
        <f t="shared" si="0"/>
        <v>104589.27</v>
      </c>
      <c r="J14" s="13">
        <f t="shared" si="4"/>
        <v>357695.30340000003</v>
      </c>
      <c r="K14" s="13">
        <f t="shared" si="1"/>
        <v>393464.8337400001</v>
      </c>
      <c r="L14" s="13"/>
      <c r="M14" s="89"/>
      <c r="N14" s="88">
        <f>F14*M14</f>
        <v>0</v>
      </c>
      <c r="O14" s="88"/>
      <c r="P14" s="88"/>
      <c r="Q14" s="88">
        <f t="shared" si="5"/>
        <v>393464.8337400001</v>
      </c>
      <c r="R14" s="7"/>
      <c r="S14" s="7"/>
      <c r="T14" s="7"/>
      <c r="U14" s="7"/>
      <c r="V14" s="89"/>
      <c r="W14" s="88">
        <f>F14*V14</f>
        <v>0</v>
      </c>
      <c r="X14" s="88">
        <f t="shared" si="2"/>
        <v>393464.8337400001</v>
      </c>
      <c r="Y14" s="90">
        <v>1</v>
      </c>
      <c r="Z14" s="88">
        <f t="shared" si="3"/>
        <v>393464.8337400001</v>
      </c>
      <c r="AA14" s="135">
        <f>AB14/Z14</f>
        <v>1.0000004225536456</v>
      </c>
      <c r="AB14" s="88">
        <v>393465</v>
      </c>
      <c r="AC14" s="11">
        <v>1</v>
      </c>
      <c r="AD14" s="13">
        <f>AB14*AC14</f>
        <v>393465</v>
      </c>
      <c r="AE14" s="94"/>
      <c r="AF14" s="1"/>
      <c r="AG14" s="1"/>
      <c r="AH14" s="1"/>
    </row>
    <row r="15" spans="1:34" s="49" customFormat="1" ht="33.75">
      <c r="A15" s="77">
        <v>4</v>
      </c>
      <c r="B15" s="55" t="s">
        <v>145</v>
      </c>
      <c r="C15" s="13" t="s">
        <v>148</v>
      </c>
      <c r="D15" s="151" t="s">
        <v>238</v>
      </c>
      <c r="E15" s="60"/>
      <c r="F15" s="7">
        <v>17697</v>
      </c>
      <c r="G15" s="11">
        <v>5.91</v>
      </c>
      <c r="H15" s="13" t="s">
        <v>27</v>
      </c>
      <c r="I15" s="13">
        <f t="shared" si="0"/>
        <v>104589.27</v>
      </c>
      <c r="J15" s="13">
        <f t="shared" si="4"/>
        <v>357695.30340000003</v>
      </c>
      <c r="K15" s="13">
        <f t="shared" si="1"/>
        <v>393464.8337400001</v>
      </c>
      <c r="L15" s="13"/>
      <c r="M15" s="88"/>
      <c r="N15" s="88"/>
      <c r="O15" s="252"/>
      <c r="P15" s="88">
        <f>O15*F15</f>
        <v>0</v>
      </c>
      <c r="Q15" s="88">
        <f t="shared" si="5"/>
        <v>393464.8337400001</v>
      </c>
      <c r="R15" s="7"/>
      <c r="S15" s="7"/>
      <c r="T15" s="7"/>
      <c r="U15" s="7"/>
      <c r="V15" s="7"/>
      <c r="W15" s="7"/>
      <c r="X15" s="88">
        <f t="shared" si="2"/>
        <v>393464.8337400001</v>
      </c>
      <c r="Y15" s="90">
        <v>1</v>
      </c>
      <c r="Z15" s="88">
        <f t="shared" si="3"/>
        <v>393464.8337400001</v>
      </c>
      <c r="AA15" s="135">
        <f>AB15/Z15</f>
        <v>1.0000004225536456</v>
      </c>
      <c r="AB15" s="88">
        <v>393465</v>
      </c>
      <c r="AC15" s="11">
        <v>1</v>
      </c>
      <c r="AD15" s="13">
        <f>AB15*AC15</f>
        <v>393465</v>
      </c>
      <c r="AE15" s="94"/>
      <c r="AF15" s="1"/>
      <c r="AG15" s="1"/>
      <c r="AH15" s="1"/>
    </row>
    <row r="16" spans="1:34" s="49" customFormat="1" ht="12.75" customHeight="1">
      <c r="A16" s="77">
        <v>5</v>
      </c>
      <c r="B16" s="55" t="s">
        <v>146</v>
      </c>
      <c r="C16" s="13" t="s">
        <v>148</v>
      </c>
      <c r="D16" s="7"/>
      <c r="E16" s="60"/>
      <c r="F16" s="88">
        <v>17697</v>
      </c>
      <c r="G16" s="11">
        <v>4.77</v>
      </c>
      <c r="H16" s="7" t="s">
        <v>31</v>
      </c>
      <c r="I16" s="13">
        <f t="shared" si="0"/>
        <v>84414.68999999999</v>
      </c>
      <c r="J16" s="13">
        <f t="shared" si="4"/>
        <v>288698.2398</v>
      </c>
      <c r="K16" s="13">
        <f>J16*1.1</f>
        <v>317568.06378</v>
      </c>
      <c r="L16" s="13"/>
      <c r="M16" s="7"/>
      <c r="N16" s="88"/>
      <c r="O16" s="7"/>
      <c r="P16" s="88"/>
      <c r="Q16" s="88">
        <f>K16</f>
        <v>317568.06378</v>
      </c>
      <c r="R16" s="89"/>
      <c r="S16" s="88">
        <f>F16*R16</f>
        <v>0</v>
      </c>
      <c r="T16" s="89"/>
      <c r="U16" s="88">
        <f>F16*T16</f>
        <v>0</v>
      </c>
      <c r="V16" s="89"/>
      <c r="W16" s="88">
        <f>F16*V16</f>
        <v>0</v>
      </c>
      <c r="X16" s="88">
        <f t="shared" si="2"/>
        <v>317568.06378</v>
      </c>
      <c r="Y16" s="11">
        <v>0.5</v>
      </c>
      <c r="Z16" s="88">
        <f>X16*Y16</f>
        <v>158784.03189</v>
      </c>
      <c r="AA16" s="135"/>
      <c r="AB16" s="88">
        <f>Z16</f>
        <v>158784.03189</v>
      </c>
      <c r="AC16" s="11">
        <v>0.5</v>
      </c>
      <c r="AD16" s="88">
        <f>AB16</f>
        <v>158784.03189</v>
      </c>
      <c r="AE16" s="94"/>
      <c r="AF16" s="1"/>
      <c r="AG16" s="1"/>
      <c r="AH16" s="1"/>
    </row>
    <row r="17" spans="1:34" s="49" customFormat="1" ht="12.75">
      <c r="A17" s="77"/>
      <c r="B17" s="55" t="s">
        <v>146</v>
      </c>
      <c r="C17" s="13" t="s">
        <v>148</v>
      </c>
      <c r="D17" s="7"/>
      <c r="E17" s="60"/>
      <c r="F17" s="88">
        <v>17697</v>
      </c>
      <c r="G17" s="11">
        <v>4.77</v>
      </c>
      <c r="H17" s="7" t="s">
        <v>91</v>
      </c>
      <c r="I17" s="13">
        <f t="shared" si="0"/>
        <v>84414.68999999999</v>
      </c>
      <c r="J17" s="13">
        <f>I17*3.42</f>
        <v>288698.2398</v>
      </c>
      <c r="K17" s="13">
        <f>J17*1.1</f>
        <v>317568.06378</v>
      </c>
      <c r="L17" s="13"/>
      <c r="M17" s="7"/>
      <c r="N17" s="88"/>
      <c r="O17" s="7"/>
      <c r="P17" s="88"/>
      <c r="Q17" s="88">
        <f>K17</f>
        <v>317568.06378</v>
      </c>
      <c r="R17" s="89"/>
      <c r="S17" s="88">
        <f>F17*R17</f>
        <v>0</v>
      </c>
      <c r="T17" s="89"/>
      <c r="U17" s="88">
        <f>F17*T17</f>
        <v>0</v>
      </c>
      <c r="V17" s="89"/>
      <c r="W17" s="88">
        <f>F17*V17</f>
        <v>0</v>
      </c>
      <c r="X17" s="88">
        <f t="shared" si="2"/>
        <v>317568.06378</v>
      </c>
      <c r="Y17" s="11">
        <v>0.5</v>
      </c>
      <c r="Z17" s="88">
        <f>X17*Y17</f>
        <v>158784.03189</v>
      </c>
      <c r="AA17" s="135"/>
      <c r="AB17" s="88">
        <f>Z17</f>
        <v>158784.03189</v>
      </c>
      <c r="AC17" s="11"/>
      <c r="AD17" s="88">
        <f>AB17</f>
        <v>158784.03189</v>
      </c>
      <c r="AE17" s="94"/>
      <c r="AF17" s="1"/>
      <c r="AG17" s="1"/>
      <c r="AH17" s="1"/>
    </row>
    <row r="18" spans="1:34" s="49" customFormat="1" ht="12.75" customHeight="1">
      <c r="A18" s="77">
        <v>7</v>
      </c>
      <c r="B18" s="55" t="s">
        <v>147</v>
      </c>
      <c r="C18" s="11" t="s">
        <v>149</v>
      </c>
      <c r="D18" s="7"/>
      <c r="E18" s="60"/>
      <c r="F18" s="7">
        <v>17697</v>
      </c>
      <c r="G18" s="11">
        <v>4.26</v>
      </c>
      <c r="H18" s="13" t="s">
        <v>49</v>
      </c>
      <c r="I18" s="13">
        <f>F18*G18</f>
        <v>75389.22</v>
      </c>
      <c r="J18" s="13">
        <f>I18*3.42</f>
        <v>257831.1324</v>
      </c>
      <c r="K18" s="13">
        <f t="shared" si="1"/>
        <v>283614.24564000004</v>
      </c>
      <c r="L18" s="13"/>
      <c r="M18" s="88"/>
      <c r="N18" s="88"/>
      <c r="O18" s="252"/>
      <c r="P18" s="88"/>
      <c r="Q18" s="88">
        <f>K18</f>
        <v>283614.24564000004</v>
      </c>
      <c r="R18" s="7"/>
      <c r="S18" s="7"/>
      <c r="T18" s="7"/>
      <c r="U18" s="7"/>
      <c r="V18" s="7"/>
      <c r="W18" s="7"/>
      <c r="X18" s="88">
        <f>Q18</f>
        <v>283614.24564000004</v>
      </c>
      <c r="Y18" s="90">
        <v>0.25</v>
      </c>
      <c r="Z18" s="88">
        <f t="shared" si="3"/>
        <v>70903.56141000001</v>
      </c>
      <c r="AA18" s="135">
        <v>1</v>
      </c>
      <c r="AB18" s="88">
        <v>70904</v>
      </c>
      <c r="AC18" s="11"/>
      <c r="AD18" s="78"/>
      <c r="AE18" s="94"/>
      <c r="AF18" s="1"/>
      <c r="AG18" s="1"/>
      <c r="AH18" s="1"/>
    </row>
    <row r="19" spans="1:34" s="49" customFormat="1" ht="12.75">
      <c r="A19" s="60"/>
      <c r="B19" s="60" t="s">
        <v>151</v>
      </c>
      <c r="C19" s="60"/>
      <c r="D19" s="60"/>
      <c r="E19" s="60"/>
      <c r="F19" s="79"/>
      <c r="G19" s="152"/>
      <c r="H19" s="79"/>
      <c r="I19" s="13">
        <f>G19*F19</f>
        <v>0</v>
      </c>
      <c r="J19" s="13">
        <f t="shared" si="4"/>
        <v>0</v>
      </c>
      <c r="K19" s="13">
        <f>I19*1.1</f>
        <v>0</v>
      </c>
      <c r="L19" s="91"/>
      <c r="M19" s="79"/>
      <c r="N19" s="79"/>
      <c r="O19" s="79"/>
      <c r="P19" s="79"/>
      <c r="Q19" s="88">
        <f t="shared" si="5"/>
        <v>0</v>
      </c>
      <c r="R19" s="79"/>
      <c r="S19" s="79"/>
      <c r="T19" s="79"/>
      <c r="U19" s="79"/>
      <c r="V19" s="79"/>
      <c r="W19" s="79"/>
      <c r="X19" s="88">
        <f>Q19+S19+W19+U19</f>
        <v>0</v>
      </c>
      <c r="Y19" s="92">
        <f>SUM(Y12:Y18)</f>
        <v>5.25</v>
      </c>
      <c r="Z19" s="92">
        <f>SUM(Z12:Z18)</f>
        <v>1982969.5554900004</v>
      </c>
      <c r="AA19" s="92"/>
      <c r="AB19" s="92">
        <f>SUM(AB12:AB18)</f>
        <v>1982970.06378</v>
      </c>
      <c r="AC19" s="92">
        <f>SUM(AC12:AC18)</f>
        <v>4.5</v>
      </c>
      <c r="AD19" s="92">
        <f>SUM(AD12:AD18)</f>
        <v>1912066.06378</v>
      </c>
      <c r="AE19" s="94"/>
      <c r="AF19" s="1"/>
      <c r="AG19" s="1"/>
      <c r="AH19" s="1"/>
    </row>
    <row r="20" spans="1:34" s="49" customFormat="1" ht="12.75" customHeight="1">
      <c r="A20" s="60"/>
      <c r="B20" s="373" t="s">
        <v>150</v>
      </c>
      <c r="C20" s="374"/>
      <c r="D20" s="374"/>
      <c r="E20" s="374"/>
      <c r="F20" s="375"/>
      <c r="G20" s="87"/>
      <c r="H20" s="60"/>
      <c r="I20" s="13">
        <f>G20*F20</f>
        <v>0</v>
      </c>
      <c r="J20" s="13">
        <f t="shared" si="4"/>
        <v>0</v>
      </c>
      <c r="K20" s="13">
        <f>I20*1.1</f>
        <v>0</v>
      </c>
      <c r="L20" s="13"/>
      <c r="M20" s="60"/>
      <c r="N20" s="60"/>
      <c r="O20" s="60"/>
      <c r="P20" s="60"/>
      <c r="Q20" s="88">
        <f t="shared" si="5"/>
        <v>0</v>
      </c>
      <c r="R20" s="60"/>
      <c r="S20" s="60"/>
      <c r="T20" s="60"/>
      <c r="U20" s="60"/>
      <c r="V20" s="60"/>
      <c r="W20" s="60"/>
      <c r="X20" s="88">
        <f>Q20+S20+W20+U20</f>
        <v>0</v>
      </c>
      <c r="Y20" s="87"/>
      <c r="Z20" s="93"/>
      <c r="AA20" s="136"/>
      <c r="AB20" s="88">
        <f>Z20*AA20</f>
        <v>0</v>
      </c>
      <c r="AC20" s="59"/>
      <c r="AD20" s="127"/>
      <c r="AE20" s="94"/>
      <c r="AF20" s="1"/>
      <c r="AG20" s="1"/>
      <c r="AH20" s="1"/>
    </row>
    <row r="21" spans="1:34" s="49" customFormat="1" ht="12.75" customHeight="1">
      <c r="A21" s="94">
        <v>8</v>
      </c>
      <c r="B21" s="60" t="s">
        <v>152</v>
      </c>
      <c r="C21" s="60" t="s">
        <v>153</v>
      </c>
      <c r="D21" s="60"/>
      <c r="E21" s="60"/>
      <c r="F21" s="60">
        <v>17697</v>
      </c>
      <c r="G21" s="87">
        <v>5.99</v>
      </c>
      <c r="H21" s="60" t="s">
        <v>58</v>
      </c>
      <c r="I21" s="13">
        <f>G21*F21</f>
        <v>106005.03</v>
      </c>
      <c r="J21" s="13">
        <f t="shared" si="4"/>
        <v>362537.20259999996</v>
      </c>
      <c r="K21" s="13">
        <f>J21*1.1</f>
        <v>398790.92286</v>
      </c>
      <c r="L21" s="13"/>
      <c r="M21" s="60"/>
      <c r="N21" s="60"/>
      <c r="O21" s="60"/>
      <c r="P21" s="60"/>
      <c r="Q21" s="88">
        <f t="shared" si="5"/>
        <v>398790.92286</v>
      </c>
      <c r="R21" s="60"/>
      <c r="S21" s="60"/>
      <c r="T21" s="60"/>
      <c r="U21" s="60"/>
      <c r="V21" s="60"/>
      <c r="W21" s="60"/>
      <c r="X21" s="88">
        <f>Q21+S21+W21+U21</f>
        <v>398790.92286</v>
      </c>
      <c r="Y21" s="87">
        <v>1</v>
      </c>
      <c r="Z21" s="93">
        <f>X21*Y21</f>
        <v>398790.92286</v>
      </c>
      <c r="AA21" s="136"/>
      <c r="AB21" s="88">
        <f>Z21</f>
        <v>398790.92286</v>
      </c>
      <c r="AC21" s="59"/>
      <c r="AD21" s="246">
        <f>J21*AC21</f>
        <v>0</v>
      </c>
      <c r="AE21" s="94"/>
      <c r="AF21" s="1"/>
      <c r="AG21" s="1"/>
      <c r="AH21" s="1"/>
    </row>
    <row r="22" spans="1:34" s="49" customFormat="1" ht="12.75">
      <c r="A22" s="94">
        <v>9</v>
      </c>
      <c r="B22" s="60" t="s">
        <v>152</v>
      </c>
      <c r="C22" s="60" t="s">
        <v>149</v>
      </c>
      <c r="D22" s="60"/>
      <c r="E22" s="60"/>
      <c r="F22" s="60">
        <v>17697</v>
      </c>
      <c r="G22" s="87">
        <v>4.26</v>
      </c>
      <c r="H22" s="60" t="s">
        <v>49</v>
      </c>
      <c r="I22" s="13">
        <f>G22*F22</f>
        <v>75389.22</v>
      </c>
      <c r="J22" s="13">
        <f t="shared" si="4"/>
        <v>257831.1324</v>
      </c>
      <c r="K22" s="13">
        <f>J22*1.1</f>
        <v>283614.24564000004</v>
      </c>
      <c r="L22" s="13"/>
      <c r="M22" s="60"/>
      <c r="N22" s="60"/>
      <c r="O22" s="60"/>
      <c r="P22" s="60"/>
      <c r="Q22" s="88">
        <f t="shared" si="5"/>
        <v>283614.24564000004</v>
      </c>
      <c r="R22" s="60"/>
      <c r="S22" s="60"/>
      <c r="T22" s="60"/>
      <c r="U22" s="60"/>
      <c r="V22" s="60"/>
      <c r="W22" s="60"/>
      <c r="X22" s="88">
        <f>Q22+S22+W22+U22</f>
        <v>283614.24564000004</v>
      </c>
      <c r="Y22" s="253">
        <v>1</v>
      </c>
      <c r="Z22" s="93">
        <f>X22*Y22</f>
        <v>283614.24564000004</v>
      </c>
      <c r="AA22" s="254"/>
      <c r="AB22" s="88">
        <f>Z22</f>
        <v>283614.24564000004</v>
      </c>
      <c r="AC22" s="255">
        <v>1</v>
      </c>
      <c r="AD22" s="246">
        <f>J22</f>
        <v>257831.1324</v>
      </c>
      <c r="AE22" s="94"/>
      <c r="AF22" s="1"/>
      <c r="AG22" s="1"/>
      <c r="AH22" s="1"/>
    </row>
    <row r="23" spans="1:35" s="49" customFormat="1" ht="14.25" customHeight="1">
      <c r="A23" s="60"/>
      <c r="B23" s="79" t="s">
        <v>154</v>
      </c>
      <c r="C23" s="59"/>
      <c r="D23" s="225"/>
      <c r="E23" s="79"/>
      <c r="F23" s="226"/>
      <c r="G23" s="227"/>
      <c r="H23" s="226"/>
      <c r="I23" s="13">
        <f>G23*F23</f>
        <v>0</v>
      </c>
      <c r="J23" s="13">
        <f>I23*2.02</f>
        <v>0</v>
      </c>
      <c r="K23" s="13">
        <f>I23*1.1</f>
        <v>0</v>
      </c>
      <c r="L23" s="91"/>
      <c r="M23" s="79"/>
      <c r="N23" s="79"/>
      <c r="O23" s="79"/>
      <c r="P23" s="79"/>
      <c r="Q23" s="88">
        <f aca="true" t="shared" si="6" ref="Q23:Q87">K23</f>
        <v>0</v>
      </c>
      <c r="R23" s="79"/>
      <c r="S23" s="79"/>
      <c r="T23" s="79"/>
      <c r="U23" s="79"/>
      <c r="V23" s="79"/>
      <c r="W23" s="79"/>
      <c r="X23" s="88">
        <f>Q23+S23+W23+U23</f>
        <v>0</v>
      </c>
      <c r="Y23" s="228">
        <f aca="true" t="shared" si="7" ref="Y23:AD23">SUM(Y21:Y22)</f>
        <v>2</v>
      </c>
      <c r="Z23" s="228">
        <f t="shared" si="7"/>
        <v>682405.1685</v>
      </c>
      <c r="AA23" s="228">
        <f t="shared" si="7"/>
        <v>0</v>
      </c>
      <c r="AB23" s="228">
        <f t="shared" si="7"/>
        <v>682405.1685</v>
      </c>
      <c r="AC23" s="228">
        <f t="shared" si="7"/>
        <v>1</v>
      </c>
      <c r="AD23" s="229">
        <f t="shared" si="7"/>
        <v>257831.1324</v>
      </c>
      <c r="AE23" s="94"/>
      <c r="AF23" s="1"/>
      <c r="AG23" s="1"/>
      <c r="AH23" s="1"/>
      <c r="AI23" s="118"/>
    </row>
    <row r="24" spans="1:34" s="49" customFormat="1" ht="33" customHeight="1">
      <c r="A24" s="60">
        <v>10</v>
      </c>
      <c r="B24" s="256" t="s">
        <v>155</v>
      </c>
      <c r="C24" s="13" t="s">
        <v>148</v>
      </c>
      <c r="D24" s="151" t="s">
        <v>238</v>
      </c>
      <c r="E24" s="60"/>
      <c r="F24" s="88">
        <v>17697</v>
      </c>
      <c r="G24" s="11">
        <v>5.77</v>
      </c>
      <c r="H24" s="7" t="s">
        <v>34</v>
      </c>
      <c r="I24" s="13">
        <f>G24*17697</f>
        <v>102111.68999999999</v>
      </c>
      <c r="J24" s="13">
        <f>I24*3.42</f>
        <v>349221.9798</v>
      </c>
      <c r="K24" s="13">
        <f>J24*1.1</f>
        <v>384144.17778</v>
      </c>
      <c r="L24" s="13"/>
      <c r="M24" s="60"/>
      <c r="N24" s="93"/>
      <c r="O24" s="95"/>
      <c r="P24" s="93">
        <f>O24*F24</f>
        <v>0</v>
      </c>
      <c r="Q24" s="88">
        <f t="shared" si="6"/>
        <v>384144.17778</v>
      </c>
      <c r="R24" s="95"/>
      <c r="S24" s="88">
        <f aca="true" t="shared" si="8" ref="S24:S30">F24*R24</f>
        <v>0</v>
      </c>
      <c r="T24" s="95"/>
      <c r="U24" s="88">
        <f aca="true" t="shared" si="9" ref="U24:U61">F24*T24</f>
        <v>0</v>
      </c>
      <c r="V24" s="95"/>
      <c r="W24" s="88">
        <f>F24*V24</f>
        <v>0</v>
      </c>
      <c r="X24" s="257">
        <f>Q24+S24+T24+U24+W24</f>
        <v>384144.17778</v>
      </c>
      <c r="Y24" s="228">
        <v>1</v>
      </c>
      <c r="Z24" s="258">
        <f>X24*Y24</f>
        <v>384144.17778</v>
      </c>
      <c r="AA24" s="135"/>
      <c r="AB24" s="88">
        <v>384144</v>
      </c>
      <c r="AC24" s="11">
        <v>1</v>
      </c>
      <c r="AD24" s="78">
        <f>AB24</f>
        <v>384144</v>
      </c>
      <c r="AE24" s="94"/>
      <c r="AF24" s="1"/>
      <c r="AG24" s="1"/>
      <c r="AH24" s="1"/>
    </row>
    <row r="25" spans="1:34" s="49" customFormat="1" ht="34.5" customHeight="1">
      <c r="A25" s="60">
        <v>11</v>
      </c>
      <c r="B25" s="256" t="s">
        <v>155</v>
      </c>
      <c r="C25" s="7" t="s">
        <v>163</v>
      </c>
      <c r="D25" s="7"/>
      <c r="E25" s="60"/>
      <c r="F25" s="88">
        <v>17697</v>
      </c>
      <c r="G25" s="11">
        <v>5.02</v>
      </c>
      <c r="H25" s="7" t="s">
        <v>34</v>
      </c>
      <c r="I25" s="13">
        <f>G25*17697</f>
        <v>88838.93999999999</v>
      </c>
      <c r="J25" s="13">
        <f aca="true" t="shared" si="10" ref="J25:J69">I25*3.42</f>
        <v>303829.1748</v>
      </c>
      <c r="K25" s="13">
        <f aca="true" t="shared" si="11" ref="K25:K62">J25*1.1</f>
        <v>334212.09228</v>
      </c>
      <c r="L25" s="13"/>
      <c r="M25" s="60"/>
      <c r="N25" s="93"/>
      <c r="O25" s="95"/>
      <c r="P25" s="93">
        <f>O25*F25</f>
        <v>0</v>
      </c>
      <c r="Q25" s="88">
        <f>K25</f>
        <v>334212.09228</v>
      </c>
      <c r="R25" s="95"/>
      <c r="S25" s="88">
        <f t="shared" si="8"/>
        <v>0</v>
      </c>
      <c r="T25" s="95"/>
      <c r="U25" s="88">
        <f>F25*T25</f>
        <v>0</v>
      </c>
      <c r="V25" s="95"/>
      <c r="W25" s="88">
        <f>F25*V25</f>
        <v>0</v>
      </c>
      <c r="X25" s="88">
        <f>Q25</f>
        <v>334212.09228</v>
      </c>
      <c r="Y25" s="259">
        <v>1</v>
      </c>
      <c r="Z25" s="88">
        <f>X25*Y25</f>
        <v>334212.09228</v>
      </c>
      <c r="AA25" s="135"/>
      <c r="AB25" s="88">
        <v>334112</v>
      </c>
      <c r="AC25" s="11">
        <v>1</v>
      </c>
      <c r="AD25" s="78">
        <f>AB25</f>
        <v>334112</v>
      </c>
      <c r="AE25" s="94"/>
      <c r="AF25" s="1"/>
      <c r="AG25" s="1"/>
      <c r="AH25" s="1"/>
    </row>
    <row r="26" spans="1:34" s="49" customFormat="1" ht="50.25" customHeight="1">
      <c r="A26" s="60">
        <v>12</v>
      </c>
      <c r="B26" s="256" t="s">
        <v>155</v>
      </c>
      <c r="C26" s="7" t="s">
        <v>164</v>
      </c>
      <c r="D26" s="151" t="s">
        <v>238</v>
      </c>
      <c r="E26" s="60"/>
      <c r="F26" s="88">
        <v>17697</v>
      </c>
      <c r="G26" s="11">
        <v>5.31</v>
      </c>
      <c r="H26" s="7" t="s">
        <v>34</v>
      </c>
      <c r="I26" s="13">
        <f>G26*17697</f>
        <v>93971.06999999999</v>
      </c>
      <c r="J26" s="13">
        <f t="shared" si="10"/>
        <v>321381.05939999997</v>
      </c>
      <c r="K26" s="13">
        <f t="shared" si="11"/>
        <v>353519.16534</v>
      </c>
      <c r="L26" s="13"/>
      <c r="M26" s="60"/>
      <c r="N26" s="93"/>
      <c r="O26" s="95"/>
      <c r="P26" s="93">
        <f>O26*F26</f>
        <v>0</v>
      </c>
      <c r="Q26" s="88">
        <f t="shared" si="6"/>
        <v>353519.16534</v>
      </c>
      <c r="R26" s="95"/>
      <c r="S26" s="88">
        <f t="shared" si="8"/>
        <v>0</v>
      </c>
      <c r="T26" s="95"/>
      <c r="U26" s="88">
        <f t="shared" si="9"/>
        <v>0</v>
      </c>
      <c r="V26" s="95"/>
      <c r="W26" s="88">
        <v>0</v>
      </c>
      <c r="X26" s="88">
        <f>Q26</f>
        <v>353519.16534</v>
      </c>
      <c r="Y26" s="259">
        <v>1</v>
      </c>
      <c r="Z26" s="88">
        <f aca="true" t="shared" si="12" ref="Z26:Z62">X26*Y26</f>
        <v>353519.16534</v>
      </c>
      <c r="AA26" s="135"/>
      <c r="AB26" s="88">
        <v>353519</v>
      </c>
      <c r="AC26" s="11">
        <v>1</v>
      </c>
      <c r="AD26" s="78">
        <f>AB26</f>
        <v>353519</v>
      </c>
      <c r="AE26" s="94"/>
      <c r="AF26" s="1"/>
      <c r="AG26" s="1"/>
      <c r="AH26" s="1"/>
    </row>
    <row r="27" spans="1:34" s="49" customFormat="1" ht="50.25" customHeight="1">
      <c r="A27" s="60">
        <v>13</v>
      </c>
      <c r="B27" s="256" t="s">
        <v>156</v>
      </c>
      <c r="C27" s="7" t="s">
        <v>149</v>
      </c>
      <c r="D27" s="151" t="s">
        <v>238</v>
      </c>
      <c r="E27" s="60"/>
      <c r="F27" s="88">
        <v>17697</v>
      </c>
      <c r="G27" s="11">
        <v>4.88</v>
      </c>
      <c r="H27" s="7" t="s">
        <v>34</v>
      </c>
      <c r="I27" s="13">
        <f>G27*17697</f>
        <v>86361.36</v>
      </c>
      <c r="J27" s="13">
        <f>I27*3.42</f>
        <v>295355.8512</v>
      </c>
      <c r="K27" s="13">
        <f>J27*1.1</f>
        <v>324891.43632</v>
      </c>
      <c r="L27" s="13"/>
      <c r="M27" s="60"/>
      <c r="N27" s="93"/>
      <c r="O27" s="95"/>
      <c r="P27" s="93"/>
      <c r="Q27" s="88">
        <f t="shared" si="6"/>
        <v>324891.43632</v>
      </c>
      <c r="R27" s="95"/>
      <c r="S27" s="88"/>
      <c r="T27" s="95"/>
      <c r="U27" s="88"/>
      <c r="V27" s="95"/>
      <c r="W27" s="88"/>
      <c r="X27" s="88">
        <f>Q27</f>
        <v>324891.43632</v>
      </c>
      <c r="Y27" s="259">
        <v>1</v>
      </c>
      <c r="Z27" s="88">
        <f>X27*Y27</f>
        <v>324891.43632</v>
      </c>
      <c r="AA27" s="135"/>
      <c r="AB27" s="88">
        <v>448574</v>
      </c>
      <c r="AC27" s="11"/>
      <c r="AD27" s="78"/>
      <c r="AE27" s="94"/>
      <c r="AF27" s="1"/>
      <c r="AG27" s="1"/>
      <c r="AH27" s="1"/>
    </row>
    <row r="28" spans="1:34" s="49" customFormat="1" ht="12.75" customHeight="1">
      <c r="A28" s="60">
        <v>14</v>
      </c>
      <c r="B28" s="55" t="s">
        <v>157</v>
      </c>
      <c r="C28" s="7" t="s">
        <v>165</v>
      </c>
      <c r="D28" s="7"/>
      <c r="E28" s="96"/>
      <c r="F28" s="88">
        <v>17697</v>
      </c>
      <c r="G28" s="11">
        <v>4.35</v>
      </c>
      <c r="H28" s="7" t="s">
        <v>31</v>
      </c>
      <c r="I28" s="13">
        <f aca="true" t="shared" si="13" ref="I28:I39">G28*F28</f>
        <v>76981.95</v>
      </c>
      <c r="J28" s="13">
        <f t="shared" si="10"/>
        <v>263278.269</v>
      </c>
      <c r="K28" s="13">
        <f t="shared" si="11"/>
        <v>289606.0959</v>
      </c>
      <c r="L28" s="13"/>
      <c r="M28" s="7"/>
      <c r="N28" s="88"/>
      <c r="O28" s="7"/>
      <c r="P28" s="88"/>
      <c r="Q28" s="88">
        <f t="shared" si="6"/>
        <v>289606.0959</v>
      </c>
      <c r="R28" s="89"/>
      <c r="S28" s="88">
        <f t="shared" si="8"/>
        <v>0</v>
      </c>
      <c r="T28" s="89">
        <v>1.5</v>
      </c>
      <c r="U28" s="88">
        <f t="shared" si="9"/>
        <v>26545.5</v>
      </c>
      <c r="V28" s="89"/>
      <c r="W28" s="88">
        <f aca="true" t="shared" si="14" ref="W28:W38">F28*V28</f>
        <v>0</v>
      </c>
      <c r="X28" s="88">
        <f aca="true" t="shared" si="15" ref="X28:X62">Q28+S28+W28+U28</f>
        <v>316151.5959</v>
      </c>
      <c r="Y28" s="11">
        <v>1</v>
      </c>
      <c r="Z28" s="88">
        <f t="shared" si="12"/>
        <v>316151.5959</v>
      </c>
      <c r="AA28" s="135"/>
      <c r="AB28" s="88">
        <f aca="true" t="shared" si="16" ref="AB28:AB38">Z28</f>
        <v>316151.5959</v>
      </c>
      <c r="AC28" s="11">
        <v>1</v>
      </c>
      <c r="AD28" s="78">
        <f>J28</f>
        <v>263278.269</v>
      </c>
      <c r="AE28" s="94"/>
      <c r="AF28" s="1"/>
      <c r="AG28" s="1"/>
      <c r="AH28" s="1"/>
    </row>
    <row r="29" spans="1:34" s="49" customFormat="1" ht="12.75" customHeight="1">
      <c r="A29" s="60">
        <v>15</v>
      </c>
      <c r="B29" s="55" t="s">
        <v>157</v>
      </c>
      <c r="C29" s="13" t="s">
        <v>148</v>
      </c>
      <c r="D29" s="151" t="s">
        <v>238</v>
      </c>
      <c r="E29" s="60"/>
      <c r="F29" s="88">
        <v>17697</v>
      </c>
      <c r="G29" s="11">
        <v>5.99</v>
      </c>
      <c r="H29" s="7" t="s">
        <v>28</v>
      </c>
      <c r="I29" s="13">
        <f t="shared" si="13"/>
        <v>106005.03</v>
      </c>
      <c r="J29" s="13">
        <f t="shared" si="10"/>
        <v>362537.20259999996</v>
      </c>
      <c r="K29" s="13">
        <f t="shared" si="11"/>
        <v>398790.92286</v>
      </c>
      <c r="L29" s="13"/>
      <c r="M29" s="7"/>
      <c r="N29" s="88"/>
      <c r="O29" s="7"/>
      <c r="P29" s="88"/>
      <c r="Q29" s="88">
        <f t="shared" si="6"/>
        <v>398790.92286</v>
      </c>
      <c r="R29" s="89"/>
      <c r="S29" s="88">
        <f t="shared" si="8"/>
        <v>0</v>
      </c>
      <c r="T29" s="89">
        <v>1.5</v>
      </c>
      <c r="U29" s="88">
        <f t="shared" si="9"/>
        <v>26545.5</v>
      </c>
      <c r="V29" s="89"/>
      <c r="W29" s="88">
        <f t="shared" si="14"/>
        <v>0</v>
      </c>
      <c r="X29" s="88">
        <f t="shared" si="15"/>
        <v>425336.42286</v>
      </c>
      <c r="Y29" s="11">
        <v>1</v>
      </c>
      <c r="Z29" s="88">
        <f t="shared" si="12"/>
        <v>425336.42286</v>
      </c>
      <c r="AA29" s="135"/>
      <c r="AB29" s="88">
        <f t="shared" si="16"/>
        <v>425336.42286</v>
      </c>
      <c r="AC29" s="11">
        <v>1</v>
      </c>
      <c r="AD29" s="78">
        <f aca="true" t="shared" si="17" ref="AD29:AD59">J29*AC29</f>
        <v>362537.20259999996</v>
      </c>
      <c r="AE29" s="94"/>
      <c r="AF29" s="1"/>
      <c r="AG29" s="1"/>
      <c r="AH29" s="1"/>
    </row>
    <row r="30" spans="1:34" s="49" customFormat="1" ht="12.75" customHeight="1">
      <c r="A30" s="60">
        <v>16</v>
      </c>
      <c r="B30" s="55" t="s">
        <v>157</v>
      </c>
      <c r="C30" s="13" t="s">
        <v>148</v>
      </c>
      <c r="D30" s="7"/>
      <c r="E30" s="60"/>
      <c r="F30" s="88">
        <v>17697</v>
      </c>
      <c r="G30" s="11">
        <v>4.77</v>
      </c>
      <c r="H30" s="7" t="s">
        <v>31</v>
      </c>
      <c r="I30" s="13">
        <f>G30*F30</f>
        <v>84414.68999999999</v>
      </c>
      <c r="J30" s="13">
        <f t="shared" si="10"/>
        <v>288698.2398</v>
      </c>
      <c r="K30" s="13">
        <f>J30*1.1</f>
        <v>317568.06378</v>
      </c>
      <c r="L30" s="13"/>
      <c r="M30" s="7"/>
      <c r="N30" s="88"/>
      <c r="O30" s="7"/>
      <c r="P30" s="88"/>
      <c r="Q30" s="88">
        <f>K30</f>
        <v>317568.06378</v>
      </c>
      <c r="R30" s="89"/>
      <c r="S30" s="88">
        <f t="shared" si="8"/>
        <v>0</v>
      </c>
      <c r="T30" s="89">
        <v>1.5</v>
      </c>
      <c r="U30" s="88">
        <f>F30*T30</f>
        <v>26545.5</v>
      </c>
      <c r="V30" s="89"/>
      <c r="W30" s="88">
        <f t="shared" si="14"/>
        <v>0</v>
      </c>
      <c r="X30" s="88">
        <f>Q30+S30+W30+U30</f>
        <v>344113.56378</v>
      </c>
      <c r="Y30" s="11">
        <v>1</v>
      </c>
      <c r="Z30" s="88">
        <f>X30*Y30</f>
        <v>344113.56378</v>
      </c>
      <c r="AA30" s="135"/>
      <c r="AB30" s="88">
        <f>Z30</f>
        <v>344113.56378</v>
      </c>
      <c r="AC30" s="11">
        <v>2</v>
      </c>
      <c r="AD30" s="78">
        <f>J30*AC30</f>
        <v>577396.4796</v>
      </c>
      <c r="AE30" s="94"/>
      <c r="AF30" s="1"/>
      <c r="AG30" s="1"/>
      <c r="AH30" s="1"/>
    </row>
    <row r="31" spans="1:34" s="49" customFormat="1" ht="12.75" customHeight="1">
      <c r="A31" s="60">
        <v>17</v>
      </c>
      <c r="B31" s="55" t="s">
        <v>157</v>
      </c>
      <c r="C31" s="1" t="s">
        <v>149</v>
      </c>
      <c r="D31" s="1"/>
      <c r="E31" s="1"/>
      <c r="F31" s="260">
        <v>17697</v>
      </c>
      <c r="G31" s="1">
        <v>4.26</v>
      </c>
      <c r="H31" s="7" t="s">
        <v>31</v>
      </c>
      <c r="I31" s="261">
        <f t="shared" si="13"/>
        <v>75389.22</v>
      </c>
      <c r="J31" s="13">
        <f t="shared" si="10"/>
        <v>257831.1324</v>
      </c>
      <c r="K31" s="13">
        <f t="shared" si="11"/>
        <v>283614.24564000004</v>
      </c>
      <c r="L31" s="17"/>
      <c r="M31" s="17"/>
      <c r="N31" s="17"/>
      <c r="O31" s="17"/>
      <c r="P31" s="17"/>
      <c r="Q31" s="17">
        <f>K31</f>
        <v>283614.24564000004</v>
      </c>
      <c r="R31" s="17"/>
      <c r="S31" s="17"/>
      <c r="T31" s="89">
        <v>1.5</v>
      </c>
      <c r="U31" s="88">
        <f t="shared" si="9"/>
        <v>26545.5</v>
      </c>
      <c r="V31" s="89"/>
      <c r="W31" s="88">
        <f t="shared" si="14"/>
        <v>0</v>
      </c>
      <c r="X31" s="88">
        <f t="shared" si="15"/>
        <v>310159.74564000004</v>
      </c>
      <c r="Y31" s="22">
        <v>1</v>
      </c>
      <c r="Z31" s="86">
        <f t="shared" si="12"/>
        <v>310159.74564000004</v>
      </c>
      <c r="AA31" s="262"/>
      <c r="AB31" s="88">
        <v>503533</v>
      </c>
      <c r="AC31" s="17">
        <v>1</v>
      </c>
      <c r="AD31" s="78">
        <v>503533</v>
      </c>
      <c r="AE31" s="1"/>
      <c r="AF31" s="1"/>
      <c r="AG31" s="1"/>
      <c r="AH31" s="1"/>
    </row>
    <row r="32" spans="1:34" s="49" customFormat="1" ht="12.75" customHeight="1">
      <c r="A32" s="60">
        <v>18</v>
      </c>
      <c r="B32" s="55" t="s">
        <v>158</v>
      </c>
      <c r="C32" s="7" t="s">
        <v>166</v>
      </c>
      <c r="D32" s="7"/>
      <c r="E32" s="96"/>
      <c r="F32" s="88">
        <v>17697</v>
      </c>
      <c r="G32" s="11">
        <v>4.13</v>
      </c>
      <c r="H32" s="7" t="s">
        <v>31</v>
      </c>
      <c r="I32" s="13">
        <f t="shared" si="13"/>
        <v>73088.61</v>
      </c>
      <c r="J32" s="13">
        <f t="shared" si="10"/>
        <v>249963.04619999998</v>
      </c>
      <c r="K32" s="13">
        <f t="shared" si="11"/>
        <v>274959.35082</v>
      </c>
      <c r="L32" s="13"/>
      <c r="M32" s="7"/>
      <c r="N32" s="88"/>
      <c r="O32" s="7"/>
      <c r="P32" s="88"/>
      <c r="Q32" s="88">
        <f>K32</f>
        <v>274959.35082</v>
      </c>
      <c r="R32" s="89"/>
      <c r="S32" s="88">
        <f aca="true" t="shared" si="18" ref="S32:S61">F32*R32</f>
        <v>0</v>
      </c>
      <c r="T32" s="89">
        <v>1.5</v>
      </c>
      <c r="U32" s="88">
        <f t="shared" si="9"/>
        <v>26545.5</v>
      </c>
      <c r="V32" s="89"/>
      <c r="W32" s="88">
        <f t="shared" si="14"/>
        <v>0</v>
      </c>
      <c r="X32" s="88">
        <f t="shared" si="15"/>
        <v>301504.85082</v>
      </c>
      <c r="Y32" s="11">
        <v>1</v>
      </c>
      <c r="Z32" s="88">
        <f t="shared" si="12"/>
        <v>301504.85082</v>
      </c>
      <c r="AA32" s="135"/>
      <c r="AB32" s="88">
        <v>301505</v>
      </c>
      <c r="AC32" s="11">
        <v>1</v>
      </c>
      <c r="AD32" s="78">
        <f>AB32*AC32</f>
        <v>301505</v>
      </c>
      <c r="AE32" s="94"/>
      <c r="AF32" s="1"/>
      <c r="AG32" s="1"/>
      <c r="AH32" s="1"/>
    </row>
    <row r="33" spans="1:34" s="49" customFormat="1" ht="12.75" customHeight="1">
      <c r="A33" s="60">
        <v>19</v>
      </c>
      <c r="B33" s="55" t="s">
        <v>158</v>
      </c>
      <c r="C33" s="13" t="s">
        <v>148</v>
      </c>
      <c r="D33" s="151" t="s">
        <v>238</v>
      </c>
      <c r="E33" s="60"/>
      <c r="F33" s="88">
        <v>17697</v>
      </c>
      <c r="G33" s="11">
        <v>5.99</v>
      </c>
      <c r="H33" s="7" t="s">
        <v>28</v>
      </c>
      <c r="I33" s="13">
        <f t="shared" si="13"/>
        <v>106005.03</v>
      </c>
      <c r="J33" s="13">
        <f t="shared" si="10"/>
        <v>362537.20259999996</v>
      </c>
      <c r="K33" s="13">
        <f t="shared" si="11"/>
        <v>398790.92286</v>
      </c>
      <c r="L33" s="13"/>
      <c r="M33" s="7"/>
      <c r="N33" s="88"/>
      <c r="O33" s="7"/>
      <c r="P33" s="88"/>
      <c r="Q33" s="88">
        <f>K33</f>
        <v>398790.92286</v>
      </c>
      <c r="R33" s="89"/>
      <c r="S33" s="88">
        <f t="shared" si="18"/>
        <v>0</v>
      </c>
      <c r="T33" s="89">
        <v>1.5</v>
      </c>
      <c r="U33" s="88">
        <f t="shared" si="9"/>
        <v>26545.5</v>
      </c>
      <c r="V33" s="89"/>
      <c r="W33" s="88">
        <f t="shared" si="14"/>
        <v>0</v>
      </c>
      <c r="X33" s="88">
        <f t="shared" si="15"/>
        <v>425336.42286</v>
      </c>
      <c r="Y33" s="11">
        <v>1</v>
      </c>
      <c r="Z33" s="88">
        <f t="shared" si="12"/>
        <v>425336.42286</v>
      </c>
      <c r="AA33" s="135"/>
      <c r="AB33" s="88">
        <f t="shared" si="16"/>
        <v>425336.42286</v>
      </c>
      <c r="AC33" s="11">
        <v>1</v>
      </c>
      <c r="AD33" s="78">
        <f t="shared" si="17"/>
        <v>362537.20259999996</v>
      </c>
      <c r="AE33" s="94"/>
      <c r="AF33" s="1"/>
      <c r="AG33" s="1"/>
      <c r="AH33" s="1"/>
    </row>
    <row r="34" spans="1:34" s="49" customFormat="1" ht="12.75">
      <c r="A34" s="60"/>
      <c r="B34" s="55" t="s">
        <v>158</v>
      </c>
      <c r="C34" s="7" t="s">
        <v>149</v>
      </c>
      <c r="D34" s="7"/>
      <c r="E34" s="60"/>
      <c r="F34" s="88">
        <v>17697</v>
      </c>
      <c r="G34" s="11">
        <v>4.26</v>
      </c>
      <c r="H34" s="7" t="s">
        <v>31</v>
      </c>
      <c r="I34" s="13">
        <f>G34*F34</f>
        <v>75389.22</v>
      </c>
      <c r="J34" s="13">
        <f>I34*3.42</f>
        <v>257831.1324</v>
      </c>
      <c r="K34" s="13">
        <f>J34*1.1</f>
        <v>283614.24564000004</v>
      </c>
      <c r="L34" s="13"/>
      <c r="M34" s="7"/>
      <c r="N34" s="88"/>
      <c r="O34" s="7"/>
      <c r="P34" s="88"/>
      <c r="Q34" s="88">
        <f>K34</f>
        <v>283614.24564000004</v>
      </c>
      <c r="R34" s="89"/>
      <c r="S34" s="88">
        <f>F34*R34</f>
        <v>0</v>
      </c>
      <c r="T34" s="89">
        <v>1.5</v>
      </c>
      <c r="U34" s="88">
        <f>F34*T34</f>
        <v>26545.5</v>
      </c>
      <c r="V34" s="89"/>
      <c r="W34" s="88">
        <f t="shared" si="14"/>
        <v>0</v>
      </c>
      <c r="X34" s="88">
        <f>Q34+S34+W34+U34</f>
        <v>310159.74564000004</v>
      </c>
      <c r="Y34" s="11">
        <v>0.5</v>
      </c>
      <c r="Z34" s="88">
        <f t="shared" si="12"/>
        <v>155079.87282000002</v>
      </c>
      <c r="AA34" s="135"/>
      <c r="AB34" s="88">
        <f t="shared" si="16"/>
        <v>155079.87282000002</v>
      </c>
      <c r="AC34" s="11">
        <v>0.5</v>
      </c>
      <c r="AD34" s="78">
        <f t="shared" si="17"/>
        <v>128915.5662</v>
      </c>
      <c r="AE34" s="94"/>
      <c r="AF34" s="1"/>
      <c r="AG34" s="1"/>
      <c r="AH34" s="1"/>
    </row>
    <row r="35" spans="1:34" s="49" customFormat="1" ht="12.75">
      <c r="A35" s="60">
        <v>20</v>
      </c>
      <c r="B35" s="55" t="s">
        <v>158</v>
      </c>
      <c r="C35" s="7" t="s">
        <v>167</v>
      </c>
      <c r="D35" s="7"/>
      <c r="E35" s="60"/>
      <c r="F35" s="88">
        <v>17697</v>
      </c>
      <c r="G35" s="11">
        <v>4.35</v>
      </c>
      <c r="H35" s="7" t="s">
        <v>31</v>
      </c>
      <c r="I35" s="13">
        <f t="shared" si="13"/>
        <v>76981.95</v>
      </c>
      <c r="J35" s="13">
        <f t="shared" si="10"/>
        <v>263278.269</v>
      </c>
      <c r="K35" s="13">
        <f t="shared" si="11"/>
        <v>289606.0959</v>
      </c>
      <c r="L35" s="13"/>
      <c r="M35" s="7"/>
      <c r="N35" s="88"/>
      <c r="O35" s="7"/>
      <c r="P35" s="88"/>
      <c r="Q35" s="88">
        <f t="shared" si="6"/>
        <v>289606.0959</v>
      </c>
      <c r="R35" s="89"/>
      <c r="S35" s="88">
        <f t="shared" si="18"/>
        <v>0</v>
      </c>
      <c r="T35" s="89">
        <v>1.5</v>
      </c>
      <c r="U35" s="88">
        <f t="shared" si="9"/>
        <v>26545.5</v>
      </c>
      <c r="V35" s="89"/>
      <c r="W35" s="88">
        <f t="shared" si="14"/>
        <v>0</v>
      </c>
      <c r="X35" s="88">
        <f t="shared" si="15"/>
        <v>316151.5959</v>
      </c>
      <c r="Y35" s="11">
        <v>1</v>
      </c>
      <c r="Z35" s="88">
        <f t="shared" si="12"/>
        <v>316151.5959</v>
      </c>
      <c r="AA35" s="135"/>
      <c r="AB35" s="88">
        <f t="shared" si="16"/>
        <v>316151.5959</v>
      </c>
      <c r="AC35" s="11">
        <v>1</v>
      </c>
      <c r="AD35" s="78">
        <f t="shared" si="17"/>
        <v>263278.269</v>
      </c>
      <c r="AE35" s="94" t="s">
        <v>108</v>
      </c>
      <c r="AF35" s="1"/>
      <c r="AG35" s="1"/>
      <c r="AH35" s="1"/>
    </row>
    <row r="36" spans="1:34" s="49" customFormat="1" ht="12.75">
      <c r="A36" s="60">
        <v>21</v>
      </c>
      <c r="B36" s="55" t="s">
        <v>158</v>
      </c>
      <c r="C36" s="7" t="s">
        <v>149</v>
      </c>
      <c r="D36" s="7"/>
      <c r="E36" s="60"/>
      <c r="F36" s="88">
        <v>17697</v>
      </c>
      <c r="G36" s="11">
        <v>4.26</v>
      </c>
      <c r="H36" s="7" t="s">
        <v>31</v>
      </c>
      <c r="I36" s="13">
        <f>G36*F36</f>
        <v>75389.22</v>
      </c>
      <c r="J36" s="13">
        <f t="shared" si="10"/>
        <v>257831.1324</v>
      </c>
      <c r="K36" s="13">
        <f>J36*1.1</f>
        <v>283614.24564000004</v>
      </c>
      <c r="L36" s="13"/>
      <c r="M36" s="7"/>
      <c r="N36" s="88"/>
      <c r="O36" s="7"/>
      <c r="P36" s="88"/>
      <c r="Q36" s="88">
        <f>K36</f>
        <v>283614.24564000004</v>
      </c>
      <c r="R36" s="89"/>
      <c r="S36" s="88">
        <f t="shared" si="18"/>
        <v>0</v>
      </c>
      <c r="T36" s="89">
        <v>1.5</v>
      </c>
      <c r="U36" s="88">
        <f t="shared" si="9"/>
        <v>26545.5</v>
      </c>
      <c r="V36" s="89"/>
      <c r="W36" s="88">
        <f t="shared" si="14"/>
        <v>0</v>
      </c>
      <c r="X36" s="88">
        <f t="shared" si="15"/>
        <v>310159.74564000004</v>
      </c>
      <c r="Y36" s="11">
        <v>1</v>
      </c>
      <c r="Z36" s="88">
        <f t="shared" si="12"/>
        <v>310159.74564000004</v>
      </c>
      <c r="AA36" s="135"/>
      <c r="AB36" s="88">
        <f t="shared" si="16"/>
        <v>310159.74564000004</v>
      </c>
      <c r="AC36" s="11">
        <v>1</v>
      </c>
      <c r="AD36" s="78">
        <f t="shared" si="17"/>
        <v>257831.1324</v>
      </c>
      <c r="AE36" s="94"/>
      <c r="AF36" s="1"/>
      <c r="AG36" s="1"/>
      <c r="AH36" s="1"/>
    </row>
    <row r="37" spans="1:34" s="49" customFormat="1" ht="12.75">
      <c r="A37" s="60">
        <v>22</v>
      </c>
      <c r="B37" s="55" t="s">
        <v>158</v>
      </c>
      <c r="C37" s="7" t="s">
        <v>163</v>
      </c>
      <c r="D37" s="7" t="s">
        <v>239</v>
      </c>
      <c r="E37" s="60"/>
      <c r="F37" s="88">
        <v>17697</v>
      </c>
      <c r="G37" s="11">
        <v>5.04</v>
      </c>
      <c r="H37" s="7" t="s">
        <v>30</v>
      </c>
      <c r="I37" s="13">
        <f t="shared" si="13"/>
        <v>89192.88</v>
      </c>
      <c r="J37" s="13">
        <f t="shared" si="10"/>
        <v>305039.6496</v>
      </c>
      <c r="K37" s="13">
        <f t="shared" si="11"/>
        <v>335543.61456</v>
      </c>
      <c r="L37" s="13"/>
      <c r="M37" s="7"/>
      <c r="N37" s="88"/>
      <c r="O37" s="7"/>
      <c r="P37" s="88"/>
      <c r="Q37" s="88">
        <f t="shared" si="6"/>
        <v>335543.61456</v>
      </c>
      <c r="R37" s="89"/>
      <c r="S37" s="88">
        <f t="shared" si="18"/>
        <v>0</v>
      </c>
      <c r="T37" s="89">
        <v>1.5</v>
      </c>
      <c r="U37" s="88">
        <f t="shared" si="9"/>
        <v>26545.5</v>
      </c>
      <c r="V37" s="89"/>
      <c r="W37" s="88">
        <f t="shared" si="14"/>
        <v>0</v>
      </c>
      <c r="X37" s="88">
        <f t="shared" si="15"/>
        <v>362089.11456</v>
      </c>
      <c r="Y37" s="11">
        <v>1</v>
      </c>
      <c r="Z37" s="88">
        <f t="shared" si="12"/>
        <v>362089.11456</v>
      </c>
      <c r="AA37" s="135"/>
      <c r="AB37" s="88">
        <f t="shared" si="16"/>
        <v>362089.11456</v>
      </c>
      <c r="AC37" s="11">
        <v>1</v>
      </c>
      <c r="AD37" s="78">
        <f t="shared" si="17"/>
        <v>305039.6496</v>
      </c>
      <c r="AE37" s="94"/>
      <c r="AF37" s="1"/>
      <c r="AG37" s="1"/>
      <c r="AH37" s="1"/>
    </row>
    <row r="38" spans="1:34" s="49" customFormat="1" ht="13.5" customHeight="1">
      <c r="A38" s="60">
        <v>23</v>
      </c>
      <c r="B38" s="55" t="s">
        <v>158</v>
      </c>
      <c r="C38" s="13" t="s">
        <v>148</v>
      </c>
      <c r="D38" s="151" t="s">
        <v>238</v>
      </c>
      <c r="E38" s="60"/>
      <c r="F38" s="88">
        <v>17697</v>
      </c>
      <c r="G38" s="11">
        <v>5.99</v>
      </c>
      <c r="H38" s="7" t="s">
        <v>28</v>
      </c>
      <c r="I38" s="13">
        <f t="shared" si="13"/>
        <v>106005.03</v>
      </c>
      <c r="J38" s="13">
        <f t="shared" si="10"/>
        <v>362537.20259999996</v>
      </c>
      <c r="K38" s="13">
        <f t="shared" si="11"/>
        <v>398790.92286</v>
      </c>
      <c r="L38" s="13"/>
      <c r="M38" s="7"/>
      <c r="N38" s="88"/>
      <c r="O38" s="7"/>
      <c r="P38" s="88"/>
      <c r="Q38" s="88">
        <f t="shared" si="6"/>
        <v>398790.92286</v>
      </c>
      <c r="R38" s="89"/>
      <c r="S38" s="88">
        <f t="shared" si="18"/>
        <v>0</v>
      </c>
      <c r="T38" s="89">
        <v>1.5</v>
      </c>
      <c r="U38" s="88">
        <f t="shared" si="9"/>
        <v>26545.5</v>
      </c>
      <c r="V38" s="89"/>
      <c r="W38" s="88">
        <f t="shared" si="14"/>
        <v>0</v>
      </c>
      <c r="X38" s="88">
        <f t="shared" si="15"/>
        <v>425336.42286</v>
      </c>
      <c r="Y38" s="11">
        <v>1</v>
      </c>
      <c r="Z38" s="88">
        <f t="shared" si="12"/>
        <v>425336.42286</v>
      </c>
      <c r="AA38" s="135"/>
      <c r="AB38" s="88">
        <f t="shared" si="16"/>
        <v>425336.42286</v>
      </c>
      <c r="AC38" s="11">
        <v>1</v>
      </c>
      <c r="AD38" s="78">
        <f t="shared" si="17"/>
        <v>362537.20259999996</v>
      </c>
      <c r="AE38" s="94"/>
      <c r="AF38" s="1"/>
      <c r="AG38" s="1"/>
      <c r="AH38" s="1"/>
    </row>
    <row r="39" spans="1:34" s="49" customFormat="1" ht="12.75">
      <c r="A39" s="60">
        <v>24</v>
      </c>
      <c r="B39" s="55" t="s">
        <v>158</v>
      </c>
      <c r="C39" s="7" t="s">
        <v>167</v>
      </c>
      <c r="D39" s="7" t="s">
        <v>239</v>
      </c>
      <c r="E39" s="60"/>
      <c r="F39" s="88">
        <v>17697</v>
      </c>
      <c r="G39" s="11">
        <v>5.04</v>
      </c>
      <c r="H39" s="7" t="s">
        <v>60</v>
      </c>
      <c r="I39" s="13">
        <f t="shared" si="13"/>
        <v>89192.88</v>
      </c>
      <c r="J39" s="13">
        <f t="shared" si="10"/>
        <v>305039.6496</v>
      </c>
      <c r="K39" s="13">
        <f t="shared" si="11"/>
        <v>335543.61456</v>
      </c>
      <c r="L39" s="13"/>
      <c r="M39" s="7"/>
      <c r="N39" s="88"/>
      <c r="O39" s="7"/>
      <c r="P39" s="88"/>
      <c r="Q39" s="88">
        <f t="shared" si="6"/>
        <v>335543.61456</v>
      </c>
      <c r="R39" s="89"/>
      <c r="S39" s="88">
        <f t="shared" si="18"/>
        <v>0</v>
      </c>
      <c r="T39" s="89">
        <v>1.5</v>
      </c>
      <c r="U39" s="88">
        <f t="shared" si="9"/>
        <v>26545.5</v>
      </c>
      <c r="V39" s="89"/>
      <c r="W39" s="88">
        <f aca="true" t="shared" si="19" ref="W39:W44">F39*V39</f>
        <v>0</v>
      </c>
      <c r="X39" s="88">
        <v>211364</v>
      </c>
      <c r="Y39" s="11">
        <v>1</v>
      </c>
      <c r="Z39" s="88">
        <f t="shared" si="12"/>
        <v>211364</v>
      </c>
      <c r="AA39" s="135"/>
      <c r="AB39" s="88">
        <v>590869</v>
      </c>
      <c r="AC39" s="11">
        <v>1</v>
      </c>
      <c r="AD39" s="78">
        <v>590869</v>
      </c>
      <c r="AE39" s="94"/>
      <c r="AF39" s="1"/>
      <c r="AG39" s="1"/>
      <c r="AH39" s="1"/>
    </row>
    <row r="40" spans="1:34" s="49" customFormat="1" ht="12.75">
      <c r="A40" s="60">
        <v>25</v>
      </c>
      <c r="B40" s="55" t="s">
        <v>158</v>
      </c>
      <c r="C40" s="263" t="s">
        <v>166</v>
      </c>
      <c r="D40" s="7"/>
      <c r="E40" s="60"/>
      <c r="F40" s="88">
        <v>17697</v>
      </c>
      <c r="G40" s="11">
        <v>4.13</v>
      </c>
      <c r="H40" s="7" t="s">
        <v>31</v>
      </c>
      <c r="I40" s="13">
        <f>G40*F40</f>
        <v>73088.61</v>
      </c>
      <c r="J40" s="13">
        <f t="shared" si="10"/>
        <v>249963.04619999998</v>
      </c>
      <c r="K40" s="13">
        <f t="shared" si="11"/>
        <v>274959.35082</v>
      </c>
      <c r="L40" s="13"/>
      <c r="M40" s="7"/>
      <c r="N40" s="88"/>
      <c r="O40" s="7"/>
      <c r="P40" s="88"/>
      <c r="Q40" s="88">
        <f t="shared" si="6"/>
        <v>274959.35082</v>
      </c>
      <c r="R40" s="89"/>
      <c r="S40" s="88">
        <f t="shared" si="18"/>
        <v>0</v>
      </c>
      <c r="T40" s="89">
        <v>1.5</v>
      </c>
      <c r="U40" s="88">
        <f t="shared" si="9"/>
        <v>26545.5</v>
      </c>
      <c r="V40" s="89"/>
      <c r="W40" s="88">
        <f t="shared" si="19"/>
        <v>0</v>
      </c>
      <c r="X40" s="88">
        <f t="shared" si="15"/>
        <v>301504.85082</v>
      </c>
      <c r="Y40" s="11">
        <v>1</v>
      </c>
      <c r="Z40" s="88">
        <f t="shared" si="12"/>
        <v>301504.85082</v>
      </c>
      <c r="AA40" s="135"/>
      <c r="AB40" s="88">
        <f>Z40</f>
        <v>301504.85082</v>
      </c>
      <c r="AC40" s="11">
        <v>1</v>
      </c>
      <c r="AD40" s="78">
        <f t="shared" si="17"/>
        <v>249963.04619999998</v>
      </c>
      <c r="AE40" s="94"/>
      <c r="AF40" s="1"/>
      <c r="AG40" s="1"/>
      <c r="AH40" s="1"/>
    </row>
    <row r="41" spans="1:34" s="49" customFormat="1" ht="12.75">
      <c r="A41" s="60">
        <v>26</v>
      </c>
      <c r="B41" s="55" t="s">
        <v>158</v>
      </c>
      <c r="C41" s="263" t="s">
        <v>168</v>
      </c>
      <c r="D41" s="7"/>
      <c r="E41" s="60"/>
      <c r="F41" s="88">
        <v>17697</v>
      </c>
      <c r="G41" s="11">
        <v>4.26</v>
      </c>
      <c r="H41" s="7" t="s">
        <v>31</v>
      </c>
      <c r="I41" s="13">
        <f>G41*F41</f>
        <v>75389.22</v>
      </c>
      <c r="J41" s="13">
        <f t="shared" si="10"/>
        <v>257831.1324</v>
      </c>
      <c r="K41" s="13">
        <f t="shared" si="11"/>
        <v>283614.24564000004</v>
      </c>
      <c r="L41" s="13"/>
      <c r="M41" s="7"/>
      <c r="N41" s="88"/>
      <c r="O41" s="7"/>
      <c r="P41" s="88"/>
      <c r="Q41" s="88">
        <f>K41</f>
        <v>283614.24564000004</v>
      </c>
      <c r="R41" s="89"/>
      <c r="S41" s="88">
        <f t="shared" si="18"/>
        <v>0</v>
      </c>
      <c r="T41" s="89">
        <v>1.5</v>
      </c>
      <c r="U41" s="88">
        <f t="shared" si="9"/>
        <v>26545.5</v>
      </c>
      <c r="V41" s="89"/>
      <c r="W41" s="88">
        <f t="shared" si="19"/>
        <v>0</v>
      </c>
      <c r="X41" s="88">
        <f t="shared" si="15"/>
        <v>310159.74564000004</v>
      </c>
      <c r="Y41" s="11">
        <v>1</v>
      </c>
      <c r="Z41" s="88">
        <f t="shared" si="12"/>
        <v>310159.74564000004</v>
      </c>
      <c r="AA41" s="135"/>
      <c r="AB41" s="88">
        <f aca="true" t="shared" si="20" ref="AB41:AB46">Z41</f>
        <v>310159.74564000004</v>
      </c>
      <c r="AC41" s="11">
        <v>1</v>
      </c>
      <c r="AD41" s="78">
        <f t="shared" si="17"/>
        <v>257831.1324</v>
      </c>
      <c r="AE41" s="94"/>
      <c r="AF41" s="1"/>
      <c r="AG41" s="1"/>
      <c r="AH41" s="1"/>
    </row>
    <row r="42" spans="1:34" s="49" customFormat="1" ht="12.75">
      <c r="A42" s="60">
        <v>27</v>
      </c>
      <c r="B42" s="55" t="s">
        <v>158</v>
      </c>
      <c r="C42" s="7" t="s">
        <v>169</v>
      </c>
      <c r="D42" s="7"/>
      <c r="E42" s="60"/>
      <c r="F42" s="88">
        <v>17697</v>
      </c>
      <c r="G42" s="11">
        <v>4.3</v>
      </c>
      <c r="H42" s="7" t="s">
        <v>31</v>
      </c>
      <c r="I42" s="13">
        <f>G42*F42</f>
        <v>76097.09999999999</v>
      </c>
      <c r="J42" s="13">
        <f t="shared" si="10"/>
        <v>260252.08199999997</v>
      </c>
      <c r="K42" s="13">
        <f t="shared" si="11"/>
        <v>286277.2902</v>
      </c>
      <c r="L42" s="13"/>
      <c r="M42" s="7"/>
      <c r="N42" s="88"/>
      <c r="O42" s="7"/>
      <c r="P42" s="88"/>
      <c r="Q42" s="88">
        <f>K42</f>
        <v>286277.2902</v>
      </c>
      <c r="R42" s="89"/>
      <c r="S42" s="88">
        <f t="shared" si="18"/>
        <v>0</v>
      </c>
      <c r="T42" s="89">
        <v>1.5</v>
      </c>
      <c r="U42" s="88">
        <f t="shared" si="9"/>
        <v>26545.5</v>
      </c>
      <c r="V42" s="89"/>
      <c r="W42" s="88">
        <f t="shared" si="19"/>
        <v>0</v>
      </c>
      <c r="X42" s="88">
        <f t="shared" si="15"/>
        <v>312822.7902</v>
      </c>
      <c r="Y42" s="11">
        <v>1</v>
      </c>
      <c r="Z42" s="88">
        <f t="shared" si="12"/>
        <v>312822.7902</v>
      </c>
      <c r="AA42" s="135"/>
      <c r="AB42" s="88">
        <f t="shared" si="20"/>
        <v>312822.7902</v>
      </c>
      <c r="AC42" s="11">
        <v>1</v>
      </c>
      <c r="AD42" s="78">
        <f t="shared" si="17"/>
        <v>260252.08199999997</v>
      </c>
      <c r="AE42" s="94" t="s">
        <v>108</v>
      </c>
      <c r="AF42" s="1"/>
      <c r="AG42" s="1"/>
      <c r="AH42" s="1"/>
    </row>
    <row r="43" spans="1:34" s="49" customFormat="1" ht="12.75" customHeight="1">
      <c r="A43" s="60">
        <v>28</v>
      </c>
      <c r="B43" s="55" t="s">
        <v>158</v>
      </c>
      <c r="C43" s="7" t="s">
        <v>166</v>
      </c>
      <c r="D43" s="7"/>
      <c r="E43" s="60"/>
      <c r="F43" s="88">
        <v>17697</v>
      </c>
      <c r="G43" s="11">
        <v>4.13</v>
      </c>
      <c r="H43" s="7" t="s">
        <v>31</v>
      </c>
      <c r="I43" s="13">
        <f>G43*F43</f>
        <v>73088.61</v>
      </c>
      <c r="J43" s="13">
        <f t="shared" si="10"/>
        <v>249963.04619999998</v>
      </c>
      <c r="K43" s="13">
        <f t="shared" si="11"/>
        <v>274959.35082</v>
      </c>
      <c r="L43" s="13"/>
      <c r="M43" s="7"/>
      <c r="N43" s="88"/>
      <c r="O43" s="7"/>
      <c r="P43" s="88"/>
      <c r="Q43" s="88">
        <f t="shared" si="6"/>
        <v>274959.35082</v>
      </c>
      <c r="R43" s="89"/>
      <c r="S43" s="88">
        <f t="shared" si="18"/>
        <v>0</v>
      </c>
      <c r="T43" s="89">
        <v>1.5</v>
      </c>
      <c r="U43" s="88">
        <f t="shared" si="9"/>
        <v>26545.5</v>
      </c>
      <c r="V43" s="89"/>
      <c r="W43" s="88">
        <f t="shared" si="19"/>
        <v>0</v>
      </c>
      <c r="X43" s="88">
        <f t="shared" si="15"/>
        <v>301504.85082</v>
      </c>
      <c r="Y43" s="11">
        <v>0.5</v>
      </c>
      <c r="Z43" s="88">
        <f t="shared" si="12"/>
        <v>150752.42541</v>
      </c>
      <c r="AA43" s="135"/>
      <c r="AB43" s="88">
        <f t="shared" si="20"/>
        <v>150752.42541</v>
      </c>
      <c r="AC43" s="11">
        <v>1</v>
      </c>
      <c r="AD43" s="78">
        <f t="shared" si="17"/>
        <v>249963.04619999998</v>
      </c>
      <c r="AE43" s="94"/>
      <c r="AF43" s="1"/>
      <c r="AG43" s="1"/>
      <c r="AH43" s="1"/>
    </row>
    <row r="44" spans="1:34" s="49" customFormat="1" ht="12.75" customHeight="1">
      <c r="A44" s="60">
        <v>29</v>
      </c>
      <c r="B44" s="55" t="s">
        <v>158</v>
      </c>
      <c r="C44" s="263" t="s">
        <v>167</v>
      </c>
      <c r="D44" s="7" t="s">
        <v>239</v>
      </c>
      <c r="E44" s="60"/>
      <c r="F44" s="88">
        <v>17697</v>
      </c>
      <c r="G44" s="11">
        <v>5.04</v>
      </c>
      <c r="H44" s="7" t="s">
        <v>30</v>
      </c>
      <c r="I44" s="13">
        <f aca="true" t="shared" si="21" ref="I44:I51">G44*F44</f>
        <v>89192.88</v>
      </c>
      <c r="J44" s="13">
        <f t="shared" si="10"/>
        <v>305039.6496</v>
      </c>
      <c r="K44" s="13">
        <f t="shared" si="11"/>
        <v>335543.61456</v>
      </c>
      <c r="L44" s="13"/>
      <c r="M44" s="7"/>
      <c r="N44" s="88"/>
      <c r="O44" s="7"/>
      <c r="P44" s="88"/>
      <c r="Q44" s="88">
        <f aca="true" t="shared" si="22" ref="Q44:Q53">K44</f>
        <v>335543.61456</v>
      </c>
      <c r="R44" s="89"/>
      <c r="S44" s="88">
        <f t="shared" si="18"/>
        <v>0</v>
      </c>
      <c r="T44" s="89">
        <v>1.5</v>
      </c>
      <c r="U44" s="88">
        <f t="shared" si="9"/>
        <v>26545.5</v>
      </c>
      <c r="V44" s="89"/>
      <c r="W44" s="88">
        <f t="shared" si="19"/>
        <v>0</v>
      </c>
      <c r="X44" s="88">
        <f t="shared" si="15"/>
        <v>362089.11456</v>
      </c>
      <c r="Y44" s="11">
        <v>1</v>
      </c>
      <c r="Z44" s="88">
        <f t="shared" si="12"/>
        <v>362089.11456</v>
      </c>
      <c r="AA44" s="135"/>
      <c r="AB44" s="88">
        <f t="shared" si="20"/>
        <v>362089.11456</v>
      </c>
      <c r="AC44" s="11">
        <v>1</v>
      </c>
      <c r="AD44" s="78">
        <f t="shared" si="17"/>
        <v>305039.6496</v>
      </c>
      <c r="AE44" s="94"/>
      <c r="AF44" s="1"/>
      <c r="AG44" s="1"/>
      <c r="AH44" s="1"/>
    </row>
    <row r="45" spans="1:34" s="49" customFormat="1" ht="12.75" customHeight="1">
      <c r="A45" s="60">
        <v>30</v>
      </c>
      <c r="B45" s="55" t="s">
        <v>158</v>
      </c>
      <c r="C45" s="7" t="s">
        <v>170</v>
      </c>
      <c r="D45" s="7"/>
      <c r="E45" s="60"/>
      <c r="F45" s="88">
        <v>17697</v>
      </c>
      <c r="G45" s="11">
        <v>4.21</v>
      </c>
      <c r="H45" s="7" t="s">
        <v>31</v>
      </c>
      <c r="I45" s="13">
        <f t="shared" si="21"/>
        <v>74504.37</v>
      </c>
      <c r="J45" s="13">
        <f t="shared" si="10"/>
        <v>254804.94539999997</v>
      </c>
      <c r="K45" s="13">
        <f t="shared" si="11"/>
        <v>280285.43994</v>
      </c>
      <c r="L45" s="13"/>
      <c r="M45" s="7"/>
      <c r="N45" s="88"/>
      <c r="O45" s="7"/>
      <c r="P45" s="88"/>
      <c r="Q45" s="88">
        <f t="shared" si="22"/>
        <v>280285.43994</v>
      </c>
      <c r="R45" s="89"/>
      <c r="S45" s="88">
        <f t="shared" si="18"/>
        <v>0</v>
      </c>
      <c r="T45" s="89">
        <v>1.5</v>
      </c>
      <c r="U45" s="88">
        <f t="shared" si="9"/>
        <v>26545.5</v>
      </c>
      <c r="V45" s="89"/>
      <c r="W45" s="88">
        <f aca="true" t="shared" si="23" ref="W45:W58">F45*V45</f>
        <v>0</v>
      </c>
      <c r="X45" s="88">
        <f t="shared" si="15"/>
        <v>306830.93994</v>
      </c>
      <c r="Y45" s="11">
        <v>1</v>
      </c>
      <c r="Z45" s="88">
        <f t="shared" si="12"/>
        <v>306830.93994</v>
      </c>
      <c r="AA45" s="135"/>
      <c r="AB45" s="88">
        <f t="shared" si="20"/>
        <v>306830.93994</v>
      </c>
      <c r="AC45" s="11">
        <v>1</v>
      </c>
      <c r="AD45" s="78">
        <f t="shared" si="17"/>
        <v>254804.94539999997</v>
      </c>
      <c r="AE45" s="94"/>
      <c r="AF45" s="1"/>
      <c r="AG45" s="1"/>
      <c r="AH45" s="1"/>
    </row>
    <row r="46" spans="1:34" s="49" customFormat="1" ht="12.75" customHeight="1">
      <c r="A46" s="60">
        <v>31</v>
      </c>
      <c r="B46" s="55" t="s">
        <v>158</v>
      </c>
      <c r="C46" s="263" t="s">
        <v>170</v>
      </c>
      <c r="D46" s="7"/>
      <c r="E46" s="96"/>
      <c r="F46" s="88">
        <v>17697</v>
      </c>
      <c r="G46" s="11">
        <v>4.21</v>
      </c>
      <c r="H46" s="7" t="s">
        <v>31</v>
      </c>
      <c r="I46" s="13">
        <f t="shared" si="21"/>
        <v>74504.37</v>
      </c>
      <c r="J46" s="13">
        <f t="shared" si="10"/>
        <v>254804.94539999997</v>
      </c>
      <c r="K46" s="13">
        <f t="shared" si="11"/>
        <v>280285.43994</v>
      </c>
      <c r="L46" s="13"/>
      <c r="M46" s="7"/>
      <c r="N46" s="88"/>
      <c r="O46" s="7"/>
      <c r="P46" s="88"/>
      <c r="Q46" s="88">
        <f t="shared" si="22"/>
        <v>280285.43994</v>
      </c>
      <c r="R46" s="89"/>
      <c r="S46" s="88">
        <f t="shared" si="18"/>
        <v>0</v>
      </c>
      <c r="T46" s="89">
        <v>1.5</v>
      </c>
      <c r="U46" s="88">
        <f t="shared" si="9"/>
        <v>26545.5</v>
      </c>
      <c r="V46" s="89"/>
      <c r="W46" s="88">
        <f t="shared" si="23"/>
        <v>0</v>
      </c>
      <c r="X46" s="88">
        <f t="shared" si="15"/>
        <v>306830.93994</v>
      </c>
      <c r="Y46" s="11">
        <v>1</v>
      </c>
      <c r="Z46" s="88">
        <f t="shared" si="12"/>
        <v>306830.93994</v>
      </c>
      <c r="AA46" s="135"/>
      <c r="AB46" s="88">
        <f t="shared" si="20"/>
        <v>306830.93994</v>
      </c>
      <c r="AC46" s="11">
        <v>1</v>
      </c>
      <c r="AD46" s="78">
        <f t="shared" si="17"/>
        <v>254804.94539999997</v>
      </c>
      <c r="AE46" s="94" t="s">
        <v>108</v>
      </c>
      <c r="AF46" s="1"/>
      <c r="AG46" s="1"/>
      <c r="AH46" s="1"/>
    </row>
    <row r="47" spans="1:34" s="49" customFormat="1" ht="12.75" customHeight="1">
      <c r="A47" s="60">
        <v>32</v>
      </c>
      <c r="B47" s="55" t="s">
        <v>158</v>
      </c>
      <c r="C47" s="7" t="s">
        <v>171</v>
      </c>
      <c r="D47" s="7" t="s">
        <v>239</v>
      </c>
      <c r="E47" s="96"/>
      <c r="F47" s="88">
        <v>17697</v>
      </c>
      <c r="G47" s="11">
        <v>4.96</v>
      </c>
      <c r="H47" s="7" t="s">
        <v>30</v>
      </c>
      <c r="I47" s="13">
        <f t="shared" si="21"/>
        <v>87777.12</v>
      </c>
      <c r="J47" s="13">
        <f t="shared" si="10"/>
        <v>300197.75039999996</v>
      </c>
      <c r="K47" s="13">
        <f t="shared" si="11"/>
        <v>330217.52544</v>
      </c>
      <c r="L47" s="13"/>
      <c r="M47" s="7"/>
      <c r="N47" s="88"/>
      <c r="O47" s="7"/>
      <c r="P47" s="88"/>
      <c r="Q47" s="88">
        <f t="shared" si="22"/>
        <v>330217.52544</v>
      </c>
      <c r="R47" s="89"/>
      <c r="S47" s="88">
        <f t="shared" si="18"/>
        <v>0</v>
      </c>
      <c r="T47" s="89">
        <v>1.5</v>
      </c>
      <c r="U47" s="88">
        <f t="shared" si="9"/>
        <v>26545.5</v>
      </c>
      <c r="V47" s="89"/>
      <c r="W47" s="88">
        <f t="shared" si="23"/>
        <v>0</v>
      </c>
      <c r="X47" s="88">
        <f t="shared" si="15"/>
        <v>356763.02544</v>
      </c>
      <c r="Y47" s="11">
        <v>1</v>
      </c>
      <c r="Z47" s="88">
        <f t="shared" si="12"/>
        <v>356763.02544</v>
      </c>
      <c r="AA47" s="135"/>
      <c r="AB47" s="88">
        <f>Z47</f>
        <v>356763.02544</v>
      </c>
      <c r="AC47" s="11">
        <v>1</v>
      </c>
      <c r="AD47" s="78">
        <f t="shared" si="17"/>
        <v>300197.75039999996</v>
      </c>
      <c r="AE47" s="94"/>
      <c r="AF47" s="1"/>
      <c r="AG47" s="1"/>
      <c r="AH47" s="1"/>
    </row>
    <row r="48" spans="1:34" s="49" customFormat="1" ht="12" customHeight="1">
      <c r="A48" s="60">
        <v>33</v>
      </c>
      <c r="B48" s="55" t="s">
        <v>158</v>
      </c>
      <c r="C48" s="7" t="s">
        <v>163</v>
      </c>
      <c r="D48" s="7"/>
      <c r="E48" s="96"/>
      <c r="F48" s="88">
        <v>17697</v>
      </c>
      <c r="G48" s="11">
        <v>4.35</v>
      </c>
      <c r="H48" s="7" t="s">
        <v>31</v>
      </c>
      <c r="I48" s="13">
        <f t="shared" si="21"/>
        <v>76981.95</v>
      </c>
      <c r="J48" s="13">
        <f t="shared" si="10"/>
        <v>263278.269</v>
      </c>
      <c r="K48" s="13">
        <f t="shared" si="11"/>
        <v>289606.0959</v>
      </c>
      <c r="L48" s="13"/>
      <c r="M48" s="7"/>
      <c r="N48" s="88"/>
      <c r="O48" s="7"/>
      <c r="P48" s="88"/>
      <c r="Q48" s="88">
        <f t="shared" si="22"/>
        <v>289606.0959</v>
      </c>
      <c r="R48" s="89"/>
      <c r="S48" s="88">
        <f t="shared" si="18"/>
        <v>0</v>
      </c>
      <c r="T48" s="89">
        <v>1.5</v>
      </c>
      <c r="U48" s="88">
        <f t="shared" si="9"/>
        <v>26545.5</v>
      </c>
      <c r="V48" s="89"/>
      <c r="W48" s="88">
        <f t="shared" si="23"/>
        <v>0</v>
      </c>
      <c r="X48" s="88">
        <f t="shared" si="15"/>
        <v>316151.5959</v>
      </c>
      <c r="Y48" s="11">
        <v>1</v>
      </c>
      <c r="Z48" s="88">
        <f t="shared" si="12"/>
        <v>316151.5959</v>
      </c>
      <c r="AA48" s="135"/>
      <c r="AB48" s="88">
        <f aca="true" t="shared" si="24" ref="AB48:AB59">Z48</f>
        <v>316151.5959</v>
      </c>
      <c r="AC48" s="11">
        <v>1</v>
      </c>
      <c r="AD48" s="78">
        <f t="shared" si="17"/>
        <v>263278.269</v>
      </c>
      <c r="AE48" s="94"/>
      <c r="AF48" s="1"/>
      <c r="AG48" s="1"/>
      <c r="AH48" s="1"/>
    </row>
    <row r="49" spans="1:34" s="49" customFormat="1" ht="12" customHeight="1">
      <c r="A49" s="60">
        <v>35</v>
      </c>
      <c r="B49" s="55" t="s">
        <v>158</v>
      </c>
      <c r="C49" s="263" t="s">
        <v>167</v>
      </c>
      <c r="D49" s="7"/>
      <c r="E49" s="96"/>
      <c r="F49" s="88">
        <v>17697</v>
      </c>
      <c r="G49" s="11">
        <v>4.17</v>
      </c>
      <c r="H49" s="7" t="s">
        <v>31</v>
      </c>
      <c r="I49" s="13">
        <f t="shared" si="21"/>
        <v>73796.49</v>
      </c>
      <c r="J49" s="13">
        <f t="shared" si="10"/>
        <v>252383.9958</v>
      </c>
      <c r="K49" s="13">
        <f t="shared" si="11"/>
        <v>277622.39538</v>
      </c>
      <c r="L49" s="13"/>
      <c r="M49" s="7"/>
      <c r="N49" s="88"/>
      <c r="O49" s="7"/>
      <c r="P49" s="88"/>
      <c r="Q49" s="88">
        <f t="shared" si="22"/>
        <v>277622.39538</v>
      </c>
      <c r="R49" s="89"/>
      <c r="S49" s="88">
        <f t="shared" si="18"/>
        <v>0</v>
      </c>
      <c r="T49" s="89">
        <v>1.5</v>
      </c>
      <c r="U49" s="88">
        <f t="shared" si="9"/>
        <v>26545.5</v>
      </c>
      <c r="V49" s="89"/>
      <c r="W49" s="88">
        <f t="shared" si="23"/>
        <v>0</v>
      </c>
      <c r="X49" s="88">
        <f t="shared" si="15"/>
        <v>304167.89538</v>
      </c>
      <c r="Y49" s="11">
        <v>1</v>
      </c>
      <c r="Z49" s="88">
        <f t="shared" si="12"/>
        <v>304167.89538</v>
      </c>
      <c r="AA49" s="135"/>
      <c r="AB49" s="88">
        <f t="shared" si="24"/>
        <v>304167.89538</v>
      </c>
      <c r="AC49" s="11">
        <v>1</v>
      </c>
      <c r="AD49" s="78">
        <f t="shared" si="17"/>
        <v>252383.9958</v>
      </c>
      <c r="AE49" s="94"/>
      <c r="AF49" s="1"/>
      <c r="AG49" s="1"/>
      <c r="AH49" s="1"/>
    </row>
    <row r="50" spans="1:34" s="49" customFormat="1" ht="15" customHeight="1">
      <c r="A50" s="60">
        <v>36</v>
      </c>
      <c r="B50" s="55" t="s">
        <v>158</v>
      </c>
      <c r="C50" s="263" t="s">
        <v>169</v>
      </c>
      <c r="D50" s="7"/>
      <c r="E50" s="96"/>
      <c r="F50" s="88">
        <v>17697</v>
      </c>
      <c r="G50" s="11">
        <v>4.3</v>
      </c>
      <c r="H50" s="7" t="s">
        <v>91</v>
      </c>
      <c r="I50" s="13">
        <f t="shared" si="21"/>
        <v>76097.09999999999</v>
      </c>
      <c r="J50" s="13">
        <f t="shared" si="10"/>
        <v>260252.08199999997</v>
      </c>
      <c r="K50" s="13">
        <f t="shared" si="11"/>
        <v>286277.2902</v>
      </c>
      <c r="L50" s="13"/>
      <c r="M50" s="7"/>
      <c r="N50" s="88"/>
      <c r="O50" s="7"/>
      <c r="P50" s="88"/>
      <c r="Q50" s="88">
        <f t="shared" si="22"/>
        <v>286277.2902</v>
      </c>
      <c r="R50" s="89"/>
      <c r="S50" s="88">
        <f t="shared" si="18"/>
        <v>0</v>
      </c>
      <c r="T50" s="89">
        <v>1.5</v>
      </c>
      <c r="U50" s="88">
        <f t="shared" si="9"/>
        <v>26545.5</v>
      </c>
      <c r="V50" s="89"/>
      <c r="W50" s="88">
        <f t="shared" si="23"/>
        <v>0</v>
      </c>
      <c r="X50" s="88">
        <f t="shared" si="15"/>
        <v>312822.7902</v>
      </c>
      <c r="Y50" s="11">
        <v>1</v>
      </c>
      <c r="Z50" s="88">
        <f t="shared" si="12"/>
        <v>312822.7902</v>
      </c>
      <c r="AA50" s="135"/>
      <c r="AB50" s="88">
        <f t="shared" si="24"/>
        <v>312822.7902</v>
      </c>
      <c r="AC50" s="11">
        <v>1</v>
      </c>
      <c r="AD50" s="78">
        <f t="shared" si="17"/>
        <v>260252.08199999997</v>
      </c>
      <c r="AE50" s="94"/>
      <c r="AF50" s="1"/>
      <c r="AG50" s="1"/>
      <c r="AH50" s="1"/>
    </row>
    <row r="51" spans="1:34" s="49" customFormat="1" ht="15" customHeight="1">
      <c r="A51" s="60">
        <v>37</v>
      </c>
      <c r="B51" s="55" t="s">
        <v>158</v>
      </c>
      <c r="C51" s="1" t="s">
        <v>170</v>
      </c>
      <c r="D51" s="7"/>
      <c r="E51" s="263"/>
      <c r="F51" s="88">
        <v>17697</v>
      </c>
      <c r="G51" s="11">
        <v>4.21</v>
      </c>
      <c r="H51" s="7" t="s">
        <v>31</v>
      </c>
      <c r="I51" s="13">
        <f t="shared" si="21"/>
        <v>74504.37</v>
      </c>
      <c r="J51" s="13">
        <f t="shared" si="10"/>
        <v>254804.94539999997</v>
      </c>
      <c r="K51" s="13">
        <f t="shared" si="11"/>
        <v>280285.43994</v>
      </c>
      <c r="L51" s="13"/>
      <c r="M51" s="7"/>
      <c r="N51" s="88"/>
      <c r="O51" s="7"/>
      <c r="P51" s="88"/>
      <c r="Q51" s="88">
        <f t="shared" si="22"/>
        <v>280285.43994</v>
      </c>
      <c r="R51" s="89"/>
      <c r="S51" s="88">
        <f t="shared" si="18"/>
        <v>0</v>
      </c>
      <c r="T51" s="89">
        <v>1.5</v>
      </c>
      <c r="U51" s="88">
        <f>F51*T51</f>
        <v>26545.5</v>
      </c>
      <c r="V51" s="89"/>
      <c r="W51" s="88">
        <f>F51*V51</f>
        <v>0</v>
      </c>
      <c r="X51" s="88">
        <f>Q51+S51+W51+U51</f>
        <v>306830.93994</v>
      </c>
      <c r="Y51" s="11">
        <v>1</v>
      </c>
      <c r="Z51" s="88">
        <f>X51*Y51</f>
        <v>306830.93994</v>
      </c>
      <c r="AA51" s="135"/>
      <c r="AB51" s="88">
        <v>565511</v>
      </c>
      <c r="AC51" s="11">
        <v>1</v>
      </c>
      <c r="AD51" s="78">
        <v>565511</v>
      </c>
      <c r="AE51" s="94"/>
      <c r="AF51" s="1"/>
      <c r="AG51" s="1"/>
      <c r="AH51" s="1"/>
    </row>
    <row r="52" spans="1:34" s="49" customFormat="1" ht="12.75" customHeight="1">
      <c r="A52" s="60">
        <v>39</v>
      </c>
      <c r="B52" s="55" t="s">
        <v>158</v>
      </c>
      <c r="C52" s="263" t="s">
        <v>168</v>
      </c>
      <c r="D52" s="7"/>
      <c r="E52" s="96"/>
      <c r="F52" s="88">
        <v>17697</v>
      </c>
      <c r="G52" s="11">
        <v>4.26</v>
      </c>
      <c r="H52" s="7" t="s">
        <v>31</v>
      </c>
      <c r="I52" s="13">
        <f>G52*F52</f>
        <v>75389.22</v>
      </c>
      <c r="J52" s="13">
        <f t="shared" si="10"/>
        <v>257831.1324</v>
      </c>
      <c r="K52" s="13">
        <f>J52*1.1</f>
        <v>283614.24564000004</v>
      </c>
      <c r="L52" s="13"/>
      <c r="M52" s="7"/>
      <c r="N52" s="88"/>
      <c r="O52" s="7"/>
      <c r="P52" s="88"/>
      <c r="Q52" s="88">
        <f t="shared" si="22"/>
        <v>283614.24564000004</v>
      </c>
      <c r="R52" s="89"/>
      <c r="S52" s="88"/>
      <c r="T52" s="89">
        <v>1.5</v>
      </c>
      <c r="U52" s="88">
        <f>F52*T52</f>
        <v>26545.5</v>
      </c>
      <c r="V52" s="89"/>
      <c r="W52" s="88">
        <f>F52*V52</f>
        <v>0</v>
      </c>
      <c r="X52" s="88">
        <f>Q52+S52+W52+U52</f>
        <v>310159.74564000004</v>
      </c>
      <c r="Y52" s="11">
        <v>1</v>
      </c>
      <c r="Z52" s="88">
        <f t="shared" si="12"/>
        <v>310159.74564000004</v>
      </c>
      <c r="AA52" s="135"/>
      <c r="AB52" s="88">
        <f t="shared" si="24"/>
        <v>310159.74564000004</v>
      </c>
      <c r="AC52" s="11">
        <v>1</v>
      </c>
      <c r="AD52" s="78">
        <f t="shared" si="17"/>
        <v>257831.1324</v>
      </c>
      <c r="AE52" s="94" t="s">
        <v>98</v>
      </c>
      <c r="AF52" s="1"/>
      <c r="AG52" s="1"/>
      <c r="AH52" s="1"/>
    </row>
    <row r="53" spans="1:34" s="49" customFormat="1" ht="12" customHeight="1">
      <c r="A53" s="60">
        <v>40</v>
      </c>
      <c r="B53" s="55" t="s">
        <v>158</v>
      </c>
      <c r="C53" s="60" t="s">
        <v>172</v>
      </c>
      <c r="D53" s="60" t="s">
        <v>240</v>
      </c>
      <c r="E53" s="96"/>
      <c r="F53" s="88">
        <v>17697</v>
      </c>
      <c r="G53" s="11">
        <v>5.29</v>
      </c>
      <c r="H53" s="7" t="s">
        <v>29</v>
      </c>
      <c r="I53" s="13">
        <f>G53*F53</f>
        <v>93617.13</v>
      </c>
      <c r="J53" s="13">
        <f t="shared" si="10"/>
        <v>320170.5846</v>
      </c>
      <c r="K53" s="13">
        <f>J53*1.1</f>
        <v>352187.64306000003</v>
      </c>
      <c r="L53" s="13"/>
      <c r="M53" s="7"/>
      <c r="N53" s="88"/>
      <c r="O53" s="7"/>
      <c r="P53" s="88"/>
      <c r="Q53" s="88">
        <f t="shared" si="22"/>
        <v>352187.64306000003</v>
      </c>
      <c r="R53" s="89"/>
      <c r="S53" s="88">
        <f t="shared" si="18"/>
        <v>0</v>
      </c>
      <c r="T53" s="89">
        <v>1.5</v>
      </c>
      <c r="U53" s="88">
        <f t="shared" si="9"/>
        <v>26545.5</v>
      </c>
      <c r="V53" s="89"/>
      <c r="W53" s="88">
        <f t="shared" si="23"/>
        <v>0</v>
      </c>
      <c r="X53" s="88">
        <f t="shared" si="15"/>
        <v>378733.14306000003</v>
      </c>
      <c r="Y53" s="11">
        <v>1</v>
      </c>
      <c r="Z53" s="88">
        <f t="shared" si="12"/>
        <v>378733.14306000003</v>
      </c>
      <c r="AA53" s="135"/>
      <c r="AB53" s="88">
        <f t="shared" si="24"/>
        <v>378733.14306000003</v>
      </c>
      <c r="AC53" s="11">
        <v>1</v>
      </c>
      <c r="AD53" s="78">
        <f t="shared" si="17"/>
        <v>320170.5846</v>
      </c>
      <c r="AE53" s="94"/>
      <c r="AF53" s="1"/>
      <c r="AG53" s="1"/>
      <c r="AH53" s="1"/>
    </row>
    <row r="54" spans="1:34" s="49" customFormat="1" ht="15.75" customHeight="1">
      <c r="A54" s="60">
        <v>41</v>
      </c>
      <c r="B54" s="60" t="s">
        <v>159</v>
      </c>
      <c r="C54" s="7" t="s">
        <v>148</v>
      </c>
      <c r="D54" s="7"/>
      <c r="E54" s="248"/>
      <c r="F54" s="88">
        <v>17697</v>
      </c>
      <c r="G54" s="11">
        <v>4.77</v>
      </c>
      <c r="H54" s="7" t="s">
        <v>31</v>
      </c>
      <c r="I54" s="13">
        <f aca="true" t="shared" si="25" ref="I54:I59">G54*F54</f>
        <v>84414.68999999999</v>
      </c>
      <c r="J54" s="13">
        <f t="shared" si="10"/>
        <v>288698.2398</v>
      </c>
      <c r="K54" s="13">
        <f t="shared" si="11"/>
        <v>317568.06378</v>
      </c>
      <c r="L54" s="13"/>
      <c r="M54" s="7"/>
      <c r="N54" s="88"/>
      <c r="O54" s="7"/>
      <c r="P54" s="88"/>
      <c r="Q54" s="88">
        <f t="shared" si="6"/>
        <v>317568.06378</v>
      </c>
      <c r="R54" s="89"/>
      <c r="S54" s="88">
        <f t="shared" si="18"/>
        <v>0</v>
      </c>
      <c r="T54" s="89">
        <v>1.5</v>
      </c>
      <c r="U54" s="88">
        <f t="shared" si="9"/>
        <v>26545.5</v>
      </c>
      <c r="V54" s="89"/>
      <c r="W54" s="88">
        <f t="shared" si="23"/>
        <v>0</v>
      </c>
      <c r="X54" s="88">
        <f t="shared" si="15"/>
        <v>344113.56378</v>
      </c>
      <c r="Y54" s="11">
        <v>1</v>
      </c>
      <c r="Z54" s="88">
        <f t="shared" si="12"/>
        <v>344113.56378</v>
      </c>
      <c r="AA54" s="135"/>
      <c r="AB54" s="88">
        <f t="shared" si="24"/>
        <v>344113.56378</v>
      </c>
      <c r="AC54" s="11">
        <v>1</v>
      </c>
      <c r="AD54" s="78">
        <f t="shared" si="17"/>
        <v>288698.2398</v>
      </c>
      <c r="AE54" s="94"/>
      <c r="AF54" s="1"/>
      <c r="AG54" s="1"/>
      <c r="AH54" s="1"/>
    </row>
    <row r="55" spans="1:34" s="49" customFormat="1" ht="12.75">
      <c r="A55" s="60">
        <v>42</v>
      </c>
      <c r="B55" s="60" t="s">
        <v>159</v>
      </c>
      <c r="C55" s="7" t="s">
        <v>148</v>
      </c>
      <c r="D55" s="7"/>
      <c r="E55" s="60"/>
      <c r="F55" s="88">
        <v>17697</v>
      </c>
      <c r="G55" s="11">
        <v>4.77</v>
      </c>
      <c r="H55" s="7" t="s">
        <v>31</v>
      </c>
      <c r="I55" s="13">
        <f t="shared" si="25"/>
        <v>84414.68999999999</v>
      </c>
      <c r="J55" s="13">
        <f t="shared" si="10"/>
        <v>288698.2398</v>
      </c>
      <c r="K55" s="13">
        <f t="shared" si="11"/>
        <v>317568.06378</v>
      </c>
      <c r="L55" s="13"/>
      <c r="M55" s="7"/>
      <c r="N55" s="88"/>
      <c r="O55" s="7"/>
      <c r="P55" s="88"/>
      <c r="Q55" s="88">
        <f t="shared" si="6"/>
        <v>317568.06378</v>
      </c>
      <c r="R55" s="89"/>
      <c r="S55" s="88">
        <f t="shared" si="18"/>
        <v>0</v>
      </c>
      <c r="T55" s="89">
        <v>1.5</v>
      </c>
      <c r="U55" s="88">
        <f t="shared" si="9"/>
        <v>26545.5</v>
      </c>
      <c r="V55" s="89"/>
      <c r="W55" s="88">
        <f t="shared" si="23"/>
        <v>0</v>
      </c>
      <c r="X55" s="88">
        <f t="shared" si="15"/>
        <v>344113.56378</v>
      </c>
      <c r="Y55" s="11">
        <v>1</v>
      </c>
      <c r="Z55" s="88">
        <f t="shared" si="12"/>
        <v>344113.56378</v>
      </c>
      <c r="AA55" s="135"/>
      <c r="AB55" s="88">
        <f t="shared" si="24"/>
        <v>344113.56378</v>
      </c>
      <c r="AC55" s="11">
        <v>1</v>
      </c>
      <c r="AD55" s="78">
        <f t="shared" si="17"/>
        <v>288698.2398</v>
      </c>
      <c r="AE55" s="94"/>
      <c r="AF55" s="1"/>
      <c r="AG55" s="1"/>
      <c r="AH55" s="1"/>
    </row>
    <row r="56" spans="1:34" s="49" customFormat="1" ht="12.75">
      <c r="A56" s="60">
        <v>43</v>
      </c>
      <c r="B56" s="60" t="s">
        <v>159</v>
      </c>
      <c r="C56" s="61" t="s">
        <v>169</v>
      </c>
      <c r="D56" s="7"/>
      <c r="E56" s="264"/>
      <c r="F56" s="88">
        <v>17697</v>
      </c>
      <c r="G56" s="11">
        <v>4.3</v>
      </c>
      <c r="H56" s="7" t="s">
        <v>31</v>
      </c>
      <c r="I56" s="13">
        <f t="shared" si="25"/>
        <v>76097.09999999999</v>
      </c>
      <c r="J56" s="13">
        <f t="shared" si="10"/>
        <v>260252.08199999997</v>
      </c>
      <c r="K56" s="13">
        <f t="shared" si="11"/>
        <v>286277.2902</v>
      </c>
      <c r="L56" s="13"/>
      <c r="M56" s="7"/>
      <c r="N56" s="88"/>
      <c r="O56" s="7"/>
      <c r="P56" s="88"/>
      <c r="Q56" s="88">
        <f>K56</f>
        <v>286277.2902</v>
      </c>
      <c r="R56" s="89"/>
      <c r="S56" s="88">
        <f t="shared" si="18"/>
        <v>0</v>
      </c>
      <c r="T56" s="89">
        <v>1.5</v>
      </c>
      <c r="U56" s="88">
        <f t="shared" si="9"/>
        <v>26545.5</v>
      </c>
      <c r="V56" s="89"/>
      <c r="W56" s="88">
        <f t="shared" si="23"/>
        <v>0</v>
      </c>
      <c r="X56" s="88">
        <f t="shared" si="15"/>
        <v>312822.7902</v>
      </c>
      <c r="Y56" s="11">
        <v>1</v>
      </c>
      <c r="Z56" s="88">
        <f t="shared" si="12"/>
        <v>312822.7902</v>
      </c>
      <c r="AA56" s="135"/>
      <c r="AB56" s="88">
        <v>543012</v>
      </c>
      <c r="AC56" s="11">
        <v>1</v>
      </c>
      <c r="AD56" s="78">
        <f>AB56</f>
        <v>543012</v>
      </c>
      <c r="AE56" s="94"/>
      <c r="AF56" s="1"/>
      <c r="AG56" s="1"/>
      <c r="AH56" s="1"/>
    </row>
    <row r="57" spans="1:34" s="49" customFormat="1" ht="12.75">
      <c r="A57" s="60">
        <v>44</v>
      </c>
      <c r="B57" s="60" t="s">
        <v>159</v>
      </c>
      <c r="C57" s="7" t="s">
        <v>149</v>
      </c>
      <c r="D57" s="7"/>
      <c r="E57" s="60"/>
      <c r="F57" s="88">
        <v>17697</v>
      </c>
      <c r="G57" s="11">
        <v>4.26</v>
      </c>
      <c r="H57" s="7" t="s">
        <v>31</v>
      </c>
      <c r="I57" s="13">
        <f t="shared" si="25"/>
        <v>75389.22</v>
      </c>
      <c r="J57" s="13">
        <f t="shared" si="10"/>
        <v>257831.1324</v>
      </c>
      <c r="K57" s="13">
        <f t="shared" si="11"/>
        <v>283614.24564000004</v>
      </c>
      <c r="L57" s="13"/>
      <c r="M57" s="7"/>
      <c r="N57" s="88"/>
      <c r="O57" s="7"/>
      <c r="P57" s="88"/>
      <c r="Q57" s="88">
        <f>K57</f>
        <v>283614.24564000004</v>
      </c>
      <c r="R57" s="89"/>
      <c r="S57" s="88">
        <f t="shared" si="18"/>
        <v>0</v>
      </c>
      <c r="T57" s="89">
        <v>1.5</v>
      </c>
      <c r="U57" s="88">
        <f t="shared" si="9"/>
        <v>26545.5</v>
      </c>
      <c r="V57" s="89"/>
      <c r="W57" s="88">
        <f t="shared" si="23"/>
        <v>0</v>
      </c>
      <c r="X57" s="88">
        <f t="shared" si="15"/>
        <v>310159.74564000004</v>
      </c>
      <c r="Y57" s="11">
        <v>1</v>
      </c>
      <c r="Z57" s="88">
        <f t="shared" si="12"/>
        <v>310159.74564000004</v>
      </c>
      <c r="AA57" s="135"/>
      <c r="AB57" s="88">
        <f t="shared" si="24"/>
        <v>310159.74564000004</v>
      </c>
      <c r="AC57" s="11">
        <v>1</v>
      </c>
      <c r="AD57" s="78">
        <f t="shared" si="17"/>
        <v>257831.1324</v>
      </c>
      <c r="AE57" s="94"/>
      <c r="AF57" s="1"/>
      <c r="AG57" s="1"/>
      <c r="AH57" s="1"/>
    </row>
    <row r="58" spans="1:34" s="49" customFormat="1" ht="12.75">
      <c r="A58" s="60">
        <v>45</v>
      </c>
      <c r="B58" s="60" t="s">
        <v>159</v>
      </c>
      <c r="C58" s="7" t="s">
        <v>148</v>
      </c>
      <c r="D58" s="7"/>
      <c r="E58" s="248"/>
      <c r="F58" s="88">
        <v>17697</v>
      </c>
      <c r="G58" s="11">
        <v>4.77</v>
      </c>
      <c r="H58" s="7" t="s">
        <v>31</v>
      </c>
      <c r="I58" s="13">
        <f t="shared" si="25"/>
        <v>84414.68999999999</v>
      </c>
      <c r="J58" s="13">
        <f t="shared" si="10"/>
        <v>288698.2398</v>
      </c>
      <c r="K58" s="13">
        <f t="shared" si="11"/>
        <v>317568.06378</v>
      </c>
      <c r="L58" s="13"/>
      <c r="M58" s="7"/>
      <c r="N58" s="88"/>
      <c r="O58" s="7"/>
      <c r="P58" s="88"/>
      <c r="Q58" s="88">
        <f t="shared" si="6"/>
        <v>317568.06378</v>
      </c>
      <c r="R58" s="89"/>
      <c r="S58" s="88">
        <f t="shared" si="18"/>
        <v>0</v>
      </c>
      <c r="T58" s="89">
        <v>1.5</v>
      </c>
      <c r="U58" s="88">
        <f t="shared" si="9"/>
        <v>26545.5</v>
      </c>
      <c r="V58" s="89"/>
      <c r="W58" s="88">
        <f t="shared" si="23"/>
        <v>0</v>
      </c>
      <c r="X58" s="88">
        <f t="shared" si="15"/>
        <v>344113.56378</v>
      </c>
      <c r="Y58" s="11">
        <v>1</v>
      </c>
      <c r="Z58" s="88">
        <f t="shared" si="12"/>
        <v>344113.56378</v>
      </c>
      <c r="AA58" s="135"/>
      <c r="AB58" s="88">
        <v>488463</v>
      </c>
      <c r="AC58" s="11">
        <v>1</v>
      </c>
      <c r="AD58" s="78">
        <v>488463</v>
      </c>
      <c r="AE58" s="94"/>
      <c r="AF58" s="1"/>
      <c r="AG58" s="1"/>
      <c r="AH58" s="1"/>
    </row>
    <row r="59" spans="1:34" s="49" customFormat="1" ht="12.75">
      <c r="A59" s="60">
        <v>46</v>
      </c>
      <c r="B59" s="60" t="s">
        <v>159</v>
      </c>
      <c r="C59" s="7"/>
      <c r="D59" s="7"/>
      <c r="E59" s="248"/>
      <c r="F59" s="88">
        <v>17697</v>
      </c>
      <c r="G59" s="11"/>
      <c r="H59" s="7"/>
      <c r="I59" s="13">
        <f t="shared" si="25"/>
        <v>0</v>
      </c>
      <c r="J59" s="13">
        <f t="shared" si="10"/>
        <v>0</v>
      </c>
      <c r="K59" s="13">
        <f t="shared" si="11"/>
        <v>0</v>
      </c>
      <c r="L59" s="13"/>
      <c r="M59" s="7"/>
      <c r="N59" s="88"/>
      <c r="O59" s="7"/>
      <c r="P59" s="88"/>
      <c r="Q59" s="88">
        <f>K59</f>
        <v>0</v>
      </c>
      <c r="R59" s="89"/>
      <c r="S59" s="88">
        <f t="shared" si="18"/>
        <v>0</v>
      </c>
      <c r="T59" s="89">
        <v>1.5</v>
      </c>
      <c r="U59" s="88">
        <f t="shared" si="9"/>
        <v>26545.5</v>
      </c>
      <c r="V59" s="89"/>
      <c r="W59" s="88"/>
      <c r="X59" s="88">
        <f t="shared" si="15"/>
        <v>26545.5</v>
      </c>
      <c r="Y59" s="11">
        <v>1</v>
      </c>
      <c r="Z59" s="88">
        <f t="shared" si="12"/>
        <v>26545.5</v>
      </c>
      <c r="AA59" s="135"/>
      <c r="AB59" s="88">
        <f t="shared" si="24"/>
        <v>26545.5</v>
      </c>
      <c r="AC59" s="11">
        <v>1</v>
      </c>
      <c r="AD59" s="78">
        <f t="shared" si="17"/>
        <v>0</v>
      </c>
      <c r="AE59" s="94"/>
      <c r="AF59" s="1"/>
      <c r="AG59" s="1"/>
      <c r="AH59" s="1"/>
    </row>
    <row r="60" spans="1:34" s="49" customFormat="1" ht="22.5" customHeight="1">
      <c r="A60" s="60">
        <v>47</v>
      </c>
      <c r="B60" s="55" t="s">
        <v>160</v>
      </c>
      <c r="C60" s="7" t="s">
        <v>148</v>
      </c>
      <c r="D60" s="7"/>
      <c r="E60" s="264"/>
      <c r="F60" s="88">
        <v>17697</v>
      </c>
      <c r="G60" s="11">
        <v>4.77</v>
      </c>
      <c r="H60" s="7" t="s">
        <v>31</v>
      </c>
      <c r="I60" s="13">
        <f>G60*17697</f>
        <v>84414.68999999999</v>
      </c>
      <c r="J60" s="13">
        <f t="shared" si="10"/>
        <v>288698.2398</v>
      </c>
      <c r="K60" s="13">
        <f t="shared" si="11"/>
        <v>317568.06378</v>
      </c>
      <c r="L60" s="13"/>
      <c r="M60" s="7"/>
      <c r="N60" s="88"/>
      <c r="O60" s="7">
        <v>190</v>
      </c>
      <c r="P60" s="88">
        <f>17697*O60%</f>
        <v>33624.299999999996</v>
      </c>
      <c r="Q60" s="88">
        <f>K60+P60</f>
        <v>351192.36378</v>
      </c>
      <c r="R60" s="89"/>
      <c r="S60" s="88">
        <f t="shared" si="18"/>
        <v>0</v>
      </c>
      <c r="T60" s="89">
        <v>0.5</v>
      </c>
      <c r="U60" s="88">
        <f t="shared" si="9"/>
        <v>8848.5</v>
      </c>
      <c r="V60" s="89"/>
      <c r="W60" s="88"/>
      <c r="X60" s="88">
        <f>Q60+U60</f>
        <v>360040.86378</v>
      </c>
      <c r="Y60" s="11">
        <v>1</v>
      </c>
      <c r="Z60" s="88">
        <f t="shared" si="12"/>
        <v>360040.86378</v>
      </c>
      <c r="AA60" s="135">
        <f>AB60/Z60</f>
        <v>1.4009243137140215</v>
      </c>
      <c r="AB60" s="88">
        <v>504390</v>
      </c>
      <c r="AC60" s="11">
        <v>1</v>
      </c>
      <c r="AD60" s="78">
        <f>AB60</f>
        <v>504390</v>
      </c>
      <c r="AE60" s="94"/>
      <c r="AF60" s="207" t="s">
        <v>86</v>
      </c>
      <c r="AG60" s="1"/>
      <c r="AH60" s="1"/>
    </row>
    <row r="61" spans="1:34" s="49" customFormat="1" ht="22.5" customHeight="1">
      <c r="A61" s="60">
        <v>48</v>
      </c>
      <c r="B61" s="55" t="s">
        <v>160</v>
      </c>
      <c r="C61" s="7" t="s">
        <v>148</v>
      </c>
      <c r="D61" s="7" t="s">
        <v>240</v>
      </c>
      <c r="E61" s="264"/>
      <c r="F61" s="88">
        <v>17697</v>
      </c>
      <c r="G61" s="11">
        <v>5.54</v>
      </c>
      <c r="H61" s="7" t="s">
        <v>29</v>
      </c>
      <c r="I61" s="13">
        <f aca="true" t="shared" si="26" ref="I61:I67">G61*F61</f>
        <v>98041.38</v>
      </c>
      <c r="J61" s="13">
        <f t="shared" si="10"/>
        <v>335301.5196</v>
      </c>
      <c r="K61" s="13">
        <f t="shared" si="11"/>
        <v>368831.67156000005</v>
      </c>
      <c r="L61" s="13"/>
      <c r="M61" s="7"/>
      <c r="N61" s="88"/>
      <c r="O61" s="7"/>
      <c r="P61" s="88"/>
      <c r="Q61" s="88">
        <f t="shared" si="6"/>
        <v>368831.67156000005</v>
      </c>
      <c r="R61" s="89">
        <v>1.9</v>
      </c>
      <c r="S61" s="88">
        <f t="shared" si="18"/>
        <v>33624.299999999996</v>
      </c>
      <c r="T61" s="89">
        <v>0.5</v>
      </c>
      <c r="U61" s="88">
        <f t="shared" si="9"/>
        <v>8848.5</v>
      </c>
      <c r="V61" s="89"/>
      <c r="W61" s="88"/>
      <c r="X61" s="88">
        <f t="shared" si="15"/>
        <v>411304.47156000003</v>
      </c>
      <c r="Y61" s="11">
        <v>0.5</v>
      </c>
      <c r="Z61" s="88">
        <f t="shared" si="12"/>
        <v>205652.23578000002</v>
      </c>
      <c r="AA61" s="135"/>
      <c r="AB61" s="88">
        <f>Z61</f>
        <v>205652.23578000002</v>
      </c>
      <c r="AC61" s="11"/>
      <c r="AD61" s="78"/>
      <c r="AE61" s="94"/>
      <c r="AF61" s="1"/>
      <c r="AG61" s="1"/>
      <c r="AH61" s="1"/>
    </row>
    <row r="62" spans="1:34" s="49" customFormat="1" ht="24.75" customHeight="1">
      <c r="A62" s="60">
        <v>49</v>
      </c>
      <c r="B62" s="55" t="s">
        <v>161</v>
      </c>
      <c r="C62" s="7" t="s">
        <v>148</v>
      </c>
      <c r="D62" s="7"/>
      <c r="E62" s="264"/>
      <c r="F62" s="88">
        <v>17697</v>
      </c>
      <c r="G62" s="11">
        <v>4.77</v>
      </c>
      <c r="H62" s="7" t="s">
        <v>31</v>
      </c>
      <c r="I62" s="13">
        <f>G62*F62</f>
        <v>84414.68999999999</v>
      </c>
      <c r="J62" s="13">
        <f t="shared" si="10"/>
        <v>288698.2398</v>
      </c>
      <c r="K62" s="13">
        <f t="shared" si="11"/>
        <v>317568.06378</v>
      </c>
      <c r="L62" s="13"/>
      <c r="M62" s="7"/>
      <c r="N62" s="88"/>
      <c r="O62" s="7"/>
      <c r="P62" s="88"/>
      <c r="Q62" s="88">
        <f t="shared" si="6"/>
        <v>317568.06378</v>
      </c>
      <c r="R62" s="89">
        <v>1.9</v>
      </c>
      <c r="S62" s="88">
        <v>33623</v>
      </c>
      <c r="T62" s="89">
        <v>0.5</v>
      </c>
      <c r="U62" s="88">
        <v>8848</v>
      </c>
      <c r="V62" s="89"/>
      <c r="W62" s="88"/>
      <c r="X62" s="88">
        <f t="shared" si="15"/>
        <v>360039.06378</v>
      </c>
      <c r="Y62" s="11">
        <v>1</v>
      </c>
      <c r="Z62" s="88">
        <f t="shared" si="12"/>
        <v>360039.06378</v>
      </c>
      <c r="AA62" s="135">
        <v>1</v>
      </c>
      <c r="AB62" s="88">
        <f>Z62</f>
        <v>360039.06378</v>
      </c>
      <c r="AC62" s="11">
        <v>1</v>
      </c>
      <c r="AD62" s="78">
        <f>AB62</f>
        <v>360039.06378</v>
      </c>
      <c r="AE62" s="94" t="s">
        <v>82</v>
      </c>
      <c r="AF62" s="207" t="s">
        <v>86</v>
      </c>
      <c r="AG62" s="1"/>
      <c r="AH62" s="1"/>
    </row>
    <row r="63" spans="1:34" s="49" customFormat="1" ht="24.75" customHeight="1">
      <c r="A63" s="60"/>
      <c r="B63" s="55" t="s">
        <v>162</v>
      </c>
      <c r="C63" s="7" t="s">
        <v>148</v>
      </c>
      <c r="D63" s="7"/>
      <c r="E63" s="264"/>
      <c r="F63" s="88">
        <v>17697</v>
      </c>
      <c r="G63" s="11">
        <v>4.77</v>
      </c>
      <c r="H63" s="7" t="s">
        <v>91</v>
      </c>
      <c r="I63" s="13">
        <f>G63*F63</f>
        <v>84414.68999999999</v>
      </c>
      <c r="J63" s="13">
        <f>I63*3.42</f>
        <v>288698.2398</v>
      </c>
      <c r="K63" s="13">
        <f>J63*1.1</f>
        <v>317568.06378</v>
      </c>
      <c r="L63" s="13"/>
      <c r="M63" s="7"/>
      <c r="N63" s="88"/>
      <c r="O63" s="7"/>
      <c r="P63" s="88"/>
      <c r="Q63" s="88">
        <f>K63</f>
        <v>317568.06378</v>
      </c>
      <c r="R63" s="89"/>
      <c r="S63" s="88"/>
      <c r="T63" s="89"/>
      <c r="U63" s="88"/>
      <c r="V63" s="89"/>
      <c r="W63" s="88"/>
      <c r="X63" s="88">
        <f>Q63+S63+W63+U63</f>
        <v>317568.06378</v>
      </c>
      <c r="Y63" s="11">
        <v>0.25</v>
      </c>
      <c r="Z63" s="88">
        <f>X63*Y63</f>
        <v>79392.015945</v>
      </c>
      <c r="AA63" s="135"/>
      <c r="AB63" s="88">
        <f>Z63</f>
        <v>79392.015945</v>
      </c>
      <c r="AC63" s="11"/>
      <c r="AD63" s="78"/>
      <c r="AE63" s="94"/>
      <c r="AF63" s="207"/>
      <c r="AG63" s="1"/>
      <c r="AH63" s="1"/>
    </row>
    <row r="64" spans="1:34" s="49" customFormat="1" ht="14.25" customHeight="1">
      <c r="A64" s="60"/>
      <c r="B64" s="55"/>
      <c r="C64" s="61"/>
      <c r="D64" s="7"/>
      <c r="E64" s="265" t="s">
        <v>154</v>
      </c>
      <c r="F64" s="88"/>
      <c r="G64" s="11"/>
      <c r="H64" s="7"/>
      <c r="I64" s="13">
        <f t="shared" si="26"/>
        <v>0</v>
      </c>
      <c r="J64" s="13">
        <f t="shared" si="10"/>
        <v>0</v>
      </c>
      <c r="K64" s="13">
        <f>I64*1.1</f>
        <v>0</v>
      </c>
      <c r="L64" s="13"/>
      <c r="M64" s="7"/>
      <c r="N64" s="88"/>
      <c r="O64" s="7"/>
      <c r="P64" s="88"/>
      <c r="Q64" s="88">
        <f t="shared" si="6"/>
        <v>0</v>
      </c>
      <c r="R64" s="89"/>
      <c r="S64" s="88"/>
      <c r="T64" s="89"/>
      <c r="U64" s="88"/>
      <c r="V64" s="89"/>
      <c r="W64" s="88"/>
      <c r="X64" s="88">
        <f>Q64+S64+W64+U64</f>
        <v>0</v>
      </c>
      <c r="Y64" s="97">
        <f aca="true" t="shared" si="27" ref="Y64:AD64">SUM(Y24:Y63)</f>
        <v>37.75</v>
      </c>
      <c r="Z64" s="97">
        <f t="shared" si="27"/>
        <v>12323163.073895004</v>
      </c>
      <c r="AA64" s="97">
        <f t="shared" si="27"/>
        <v>2.4009243137140217</v>
      </c>
      <c r="AB64" s="97">
        <f t="shared" si="27"/>
        <v>13797191.448015003</v>
      </c>
      <c r="AC64" s="97">
        <f t="shared" si="27"/>
        <v>37.5</v>
      </c>
      <c r="AD64" s="97">
        <f t="shared" si="27"/>
        <v>12134448.310780004</v>
      </c>
      <c r="AE64" s="94"/>
      <c r="AF64" s="1"/>
      <c r="AG64" s="1"/>
      <c r="AH64" s="1"/>
    </row>
    <row r="65" spans="1:34" s="49" customFormat="1" ht="12.75">
      <c r="A65" s="60"/>
      <c r="B65" s="98" t="s">
        <v>173</v>
      </c>
      <c r="C65" s="11"/>
      <c r="D65" s="7"/>
      <c r="E65" s="96"/>
      <c r="F65" s="88"/>
      <c r="G65" s="11"/>
      <c r="H65" s="7"/>
      <c r="I65" s="13">
        <f t="shared" si="26"/>
        <v>0</v>
      </c>
      <c r="J65" s="13">
        <f t="shared" si="10"/>
        <v>0</v>
      </c>
      <c r="K65" s="13">
        <f>I65*1.1</f>
        <v>0</v>
      </c>
      <c r="L65" s="13"/>
      <c r="M65" s="7"/>
      <c r="N65" s="88"/>
      <c r="O65" s="7"/>
      <c r="P65" s="88"/>
      <c r="Q65" s="88">
        <f t="shared" si="6"/>
        <v>0</v>
      </c>
      <c r="R65" s="89"/>
      <c r="S65" s="88"/>
      <c r="T65" s="89"/>
      <c r="U65" s="88"/>
      <c r="V65" s="89"/>
      <c r="W65" s="88"/>
      <c r="X65" s="88">
        <f>Q65+S65+W65+U65</f>
        <v>0</v>
      </c>
      <c r="Y65" s="11"/>
      <c r="Z65" s="88"/>
      <c r="AA65" s="135"/>
      <c r="AB65" s="88">
        <f>Z65*AA65</f>
        <v>0</v>
      </c>
      <c r="AC65" s="11"/>
      <c r="AD65" s="78"/>
      <c r="AE65" s="94"/>
      <c r="AF65" s="1"/>
      <c r="AG65" s="1"/>
      <c r="AH65" s="1"/>
    </row>
    <row r="66" spans="1:34" s="49" customFormat="1" ht="42.75" customHeight="1">
      <c r="A66" s="60">
        <v>50</v>
      </c>
      <c r="B66" s="256" t="s">
        <v>174</v>
      </c>
      <c r="C66" s="7" t="s">
        <v>148</v>
      </c>
      <c r="D66" s="7" t="s">
        <v>240</v>
      </c>
      <c r="E66" s="60"/>
      <c r="F66" s="88">
        <v>17697</v>
      </c>
      <c r="G66" s="11">
        <v>5.77</v>
      </c>
      <c r="H66" s="7" t="s">
        <v>34</v>
      </c>
      <c r="I66" s="13">
        <f t="shared" si="26"/>
        <v>102111.68999999999</v>
      </c>
      <c r="J66" s="13">
        <f t="shared" si="10"/>
        <v>349221.9798</v>
      </c>
      <c r="K66" s="13">
        <f>J66*1.1</f>
        <v>384144.17778</v>
      </c>
      <c r="L66" s="13"/>
      <c r="M66" s="60"/>
      <c r="N66" s="93"/>
      <c r="O66" s="95"/>
      <c r="P66" s="93">
        <f>O66*F66</f>
        <v>0</v>
      </c>
      <c r="Q66" s="88">
        <f t="shared" si="6"/>
        <v>384144.17778</v>
      </c>
      <c r="R66" s="95"/>
      <c r="S66" s="88">
        <f>F66*R66</f>
        <v>0</v>
      </c>
      <c r="T66" s="95">
        <v>0</v>
      </c>
      <c r="U66" s="88">
        <f>F66*T66</f>
        <v>0</v>
      </c>
      <c r="V66" s="95"/>
      <c r="W66" s="88">
        <f>F66*V66</f>
        <v>0</v>
      </c>
      <c r="X66" s="88">
        <f>Q66+U66</f>
        <v>384144.17778</v>
      </c>
      <c r="Y66" s="11">
        <v>0.5</v>
      </c>
      <c r="Z66" s="88">
        <f>X66*Y66</f>
        <v>192072.08889</v>
      </c>
      <c r="AA66" s="135"/>
      <c r="AB66" s="88">
        <f>Z66</f>
        <v>192072.08889</v>
      </c>
      <c r="AC66" s="11"/>
      <c r="AD66" s="78"/>
      <c r="AE66" s="94"/>
      <c r="AF66" s="1"/>
      <c r="AG66" s="1"/>
      <c r="AH66" s="1"/>
    </row>
    <row r="67" spans="1:34" s="49" customFormat="1" ht="12.75">
      <c r="A67" s="60">
        <v>51</v>
      </c>
      <c r="B67" s="55" t="s">
        <v>3</v>
      </c>
      <c r="C67" s="7" t="s">
        <v>148</v>
      </c>
      <c r="D67" s="7" t="s">
        <v>240</v>
      </c>
      <c r="E67" s="60"/>
      <c r="F67" s="88">
        <v>17697</v>
      </c>
      <c r="G67" s="11">
        <v>5.54</v>
      </c>
      <c r="H67" s="7" t="s">
        <v>29</v>
      </c>
      <c r="I67" s="13">
        <f t="shared" si="26"/>
        <v>98041.38</v>
      </c>
      <c r="J67" s="13">
        <f t="shared" si="10"/>
        <v>335301.5196</v>
      </c>
      <c r="K67" s="13">
        <f>J67*1.1</f>
        <v>368831.67156000005</v>
      </c>
      <c r="L67" s="13"/>
      <c r="M67" s="7"/>
      <c r="N67" s="88"/>
      <c r="O67" s="7"/>
      <c r="P67" s="88"/>
      <c r="Q67" s="88">
        <f t="shared" si="6"/>
        <v>368831.67156000005</v>
      </c>
      <c r="R67" s="89"/>
      <c r="S67" s="88">
        <f>F67*R67</f>
        <v>0</v>
      </c>
      <c r="T67" s="95">
        <v>0.8</v>
      </c>
      <c r="U67" s="88">
        <f>F67*T67</f>
        <v>14157.6</v>
      </c>
      <c r="V67" s="89"/>
      <c r="W67" s="88">
        <f>F67*V67</f>
        <v>0</v>
      </c>
      <c r="X67" s="88">
        <f>Q67+U67</f>
        <v>382989.27156</v>
      </c>
      <c r="Y67" s="11">
        <v>1</v>
      </c>
      <c r="Z67" s="88">
        <f>X67</f>
        <v>382989.27156</v>
      </c>
      <c r="AA67" s="135">
        <f>AB67/Z67</f>
        <v>1.674788427851595</v>
      </c>
      <c r="AB67" s="88">
        <v>641426</v>
      </c>
      <c r="AC67" s="11">
        <v>1</v>
      </c>
      <c r="AD67" s="78">
        <f>AB67</f>
        <v>641426</v>
      </c>
      <c r="AE67" s="94"/>
      <c r="AF67" s="1"/>
      <c r="AG67" s="1"/>
      <c r="AH67" s="1"/>
    </row>
    <row r="68" spans="1:34" s="49" customFormat="1" ht="12.75">
      <c r="A68" s="60">
        <v>52</v>
      </c>
      <c r="B68" s="55" t="s">
        <v>3</v>
      </c>
      <c r="C68" s="7" t="s">
        <v>163</v>
      </c>
      <c r="D68" s="7"/>
      <c r="E68" s="60"/>
      <c r="F68" s="88">
        <v>17697</v>
      </c>
      <c r="G68" s="11">
        <v>4.35</v>
      </c>
      <c r="H68" s="7" t="s">
        <v>31</v>
      </c>
      <c r="I68" s="13">
        <f aca="true" t="shared" si="28" ref="I68:I80">G68*F68</f>
        <v>76981.95</v>
      </c>
      <c r="J68" s="13">
        <f t="shared" si="10"/>
        <v>263278.269</v>
      </c>
      <c r="K68" s="13">
        <f>J68*1.1</f>
        <v>289606.0959</v>
      </c>
      <c r="L68" s="13"/>
      <c r="M68" s="7"/>
      <c r="N68" s="88"/>
      <c r="O68" s="7"/>
      <c r="P68" s="88"/>
      <c r="Q68" s="88">
        <f t="shared" si="6"/>
        <v>289606.0959</v>
      </c>
      <c r="R68" s="89"/>
      <c r="S68" s="88">
        <f>F68*R68</f>
        <v>0</v>
      </c>
      <c r="T68" s="89">
        <v>0.8</v>
      </c>
      <c r="U68" s="88">
        <f>F68*T68</f>
        <v>14157.6</v>
      </c>
      <c r="V68" s="89"/>
      <c r="W68" s="88">
        <f>F68*V68</f>
        <v>0</v>
      </c>
      <c r="X68" s="88">
        <f>Q68+U68</f>
        <v>303763.6959</v>
      </c>
      <c r="Y68" s="11">
        <v>1.5</v>
      </c>
      <c r="Z68" s="88">
        <f>X68*Y68</f>
        <v>455645.54385</v>
      </c>
      <c r="AA68" s="135"/>
      <c r="AB68" s="88">
        <f>Z68</f>
        <v>455645.54385</v>
      </c>
      <c r="AC68" s="11">
        <v>1</v>
      </c>
      <c r="AD68" s="78">
        <f>J68*AC68</f>
        <v>263278.269</v>
      </c>
      <c r="AE68" s="94"/>
      <c r="AF68" s="1"/>
      <c r="AG68" s="1"/>
      <c r="AH68" s="1"/>
    </row>
    <row r="69" spans="1:34" s="49" customFormat="1" ht="12.75">
      <c r="A69" s="60">
        <v>53</v>
      </c>
      <c r="B69" s="55" t="s">
        <v>3</v>
      </c>
      <c r="C69" s="7" t="s">
        <v>163</v>
      </c>
      <c r="D69" s="7"/>
      <c r="E69" s="60"/>
      <c r="F69" s="88">
        <v>17697</v>
      </c>
      <c r="G69" s="11">
        <v>4.13</v>
      </c>
      <c r="H69" s="7" t="s">
        <v>31</v>
      </c>
      <c r="I69" s="13">
        <f t="shared" si="28"/>
        <v>73088.61</v>
      </c>
      <c r="J69" s="13">
        <f t="shared" si="10"/>
        <v>249963.04619999998</v>
      </c>
      <c r="K69" s="13">
        <f>J69*1.1</f>
        <v>274959.35082</v>
      </c>
      <c r="L69" s="13"/>
      <c r="M69" s="7"/>
      <c r="N69" s="88"/>
      <c r="O69" s="7"/>
      <c r="P69" s="88"/>
      <c r="Q69" s="88">
        <f t="shared" si="6"/>
        <v>274959.35082</v>
      </c>
      <c r="R69" s="89"/>
      <c r="S69" s="88">
        <f>F69*R69</f>
        <v>0</v>
      </c>
      <c r="T69" s="89">
        <v>0.8</v>
      </c>
      <c r="U69" s="88">
        <f>F69*T69</f>
        <v>14157.6</v>
      </c>
      <c r="V69" s="89"/>
      <c r="W69" s="88">
        <f>F69*V69</f>
        <v>0</v>
      </c>
      <c r="X69" s="88">
        <f>Q69+U69</f>
        <v>289116.95081999997</v>
      </c>
      <c r="Y69" s="11">
        <v>0.25</v>
      </c>
      <c r="Z69" s="88">
        <f>X69*Y69</f>
        <v>72279.23770499999</v>
      </c>
      <c r="AA69" s="135"/>
      <c r="AB69" s="88">
        <f>Z69</f>
        <v>72279.23770499999</v>
      </c>
      <c r="AC69" s="11"/>
      <c r="AD69" s="78"/>
      <c r="AE69" s="94"/>
      <c r="AF69" s="1"/>
      <c r="AG69" s="1"/>
      <c r="AH69" s="1"/>
    </row>
    <row r="70" spans="1:34" s="49" customFormat="1" ht="22.5">
      <c r="A70" s="60">
        <v>54</v>
      </c>
      <c r="B70" s="55" t="s">
        <v>175</v>
      </c>
      <c r="C70" s="7" t="s">
        <v>165</v>
      </c>
      <c r="D70" s="7"/>
      <c r="E70" s="60"/>
      <c r="F70" s="88">
        <v>17697</v>
      </c>
      <c r="G70" s="11">
        <v>4.13</v>
      </c>
      <c r="H70" s="7" t="s">
        <v>91</v>
      </c>
      <c r="I70" s="13">
        <f>G70*F70</f>
        <v>73088.61</v>
      </c>
      <c r="J70" s="13">
        <f>I70*3.42</f>
        <v>249963.04619999998</v>
      </c>
      <c r="K70" s="13">
        <f>J70*1.1</f>
        <v>274959.35082</v>
      </c>
      <c r="L70" s="13"/>
      <c r="M70" s="7"/>
      <c r="N70" s="88"/>
      <c r="O70" s="7"/>
      <c r="P70" s="88"/>
      <c r="Q70" s="88">
        <f>K70</f>
        <v>274959.35082</v>
      </c>
      <c r="R70" s="89"/>
      <c r="S70" s="88">
        <f>F70*R70</f>
        <v>0</v>
      </c>
      <c r="T70" s="89">
        <v>0.8</v>
      </c>
      <c r="U70" s="88">
        <f>F70*T70</f>
        <v>14157.6</v>
      </c>
      <c r="V70" s="89"/>
      <c r="W70" s="88">
        <f>F70*V70</f>
        <v>0</v>
      </c>
      <c r="X70" s="88">
        <f>Q70+U70</f>
        <v>289116.95081999997</v>
      </c>
      <c r="Y70" s="11">
        <v>0.5</v>
      </c>
      <c r="Z70" s="88">
        <f>X70*Y70</f>
        <v>144558.47540999998</v>
      </c>
      <c r="AA70" s="135"/>
      <c r="AB70" s="88">
        <f>Z70</f>
        <v>144558.47540999998</v>
      </c>
      <c r="AC70" s="11"/>
      <c r="AD70" s="78"/>
      <c r="AE70" s="94"/>
      <c r="AF70" s="1"/>
      <c r="AG70" s="1"/>
      <c r="AH70" s="1"/>
    </row>
    <row r="71" spans="1:34" s="49" customFormat="1" ht="12.75">
      <c r="A71" s="60"/>
      <c r="B71" s="79"/>
      <c r="C71" s="60"/>
      <c r="D71" s="60"/>
      <c r="E71" s="79" t="s">
        <v>154</v>
      </c>
      <c r="F71" s="60"/>
      <c r="G71" s="11"/>
      <c r="H71" s="7"/>
      <c r="I71" s="13">
        <f t="shared" si="28"/>
        <v>0</v>
      </c>
      <c r="J71" s="13"/>
      <c r="K71" s="13">
        <f>I71*1.1</f>
        <v>0</v>
      </c>
      <c r="L71" s="13"/>
      <c r="M71" s="7"/>
      <c r="N71" s="7"/>
      <c r="O71" s="7"/>
      <c r="P71" s="7"/>
      <c r="Q71" s="88">
        <f t="shared" si="6"/>
        <v>0</v>
      </c>
      <c r="R71" s="7"/>
      <c r="S71" s="7"/>
      <c r="T71" s="7"/>
      <c r="U71" s="7"/>
      <c r="V71" s="7"/>
      <c r="W71" s="7"/>
      <c r="X71" s="88">
        <f aca="true" t="shared" si="29" ref="X71:X80">Q71+S71+W71+U71</f>
        <v>0</v>
      </c>
      <c r="Y71" s="99">
        <f aca="true" t="shared" si="30" ref="Y71:AD71">SUM(Y66:Y70)</f>
        <v>3.75</v>
      </c>
      <c r="Z71" s="99">
        <f t="shared" si="30"/>
        <v>1247544.617415</v>
      </c>
      <c r="AA71" s="99">
        <f t="shared" si="30"/>
        <v>1.674788427851595</v>
      </c>
      <c r="AB71" s="99">
        <f t="shared" si="30"/>
        <v>1505981.345855</v>
      </c>
      <c r="AC71" s="99">
        <f t="shared" si="30"/>
        <v>2</v>
      </c>
      <c r="AD71" s="99">
        <f t="shared" si="30"/>
        <v>904704.269</v>
      </c>
      <c r="AE71" s="94"/>
      <c r="AF71" s="1" t="s">
        <v>83</v>
      </c>
      <c r="AG71" s="1"/>
      <c r="AH71" s="1"/>
    </row>
    <row r="72" spans="1:34" s="49" customFormat="1" ht="15.75" customHeight="1">
      <c r="A72" s="370" t="s">
        <v>176</v>
      </c>
      <c r="B72" s="371"/>
      <c r="C72" s="371"/>
      <c r="D72" s="371"/>
      <c r="E72" s="371"/>
      <c r="F72" s="371"/>
      <c r="G72" s="371"/>
      <c r="H72" s="371"/>
      <c r="I72" s="371"/>
      <c r="J72" s="372"/>
      <c r="K72" s="13">
        <f>I72*1.1</f>
        <v>0</v>
      </c>
      <c r="L72" s="13"/>
      <c r="M72" s="60"/>
      <c r="N72" s="60"/>
      <c r="O72" s="60"/>
      <c r="P72" s="60"/>
      <c r="Q72" s="88">
        <f t="shared" si="6"/>
        <v>0</v>
      </c>
      <c r="R72" s="60"/>
      <c r="S72" s="60"/>
      <c r="T72" s="60"/>
      <c r="U72" s="60"/>
      <c r="V72" s="60"/>
      <c r="W72" s="60"/>
      <c r="X72" s="88">
        <f t="shared" si="29"/>
        <v>0</v>
      </c>
      <c r="Y72" s="87"/>
      <c r="Z72" s="60"/>
      <c r="AA72" s="136"/>
      <c r="AB72" s="88">
        <f>Z72*AA72</f>
        <v>0</v>
      </c>
      <c r="AC72" s="11"/>
      <c r="AD72" s="100"/>
      <c r="AE72" s="94"/>
      <c r="AF72" s="1"/>
      <c r="AG72" s="1"/>
      <c r="AH72" s="1"/>
    </row>
    <row r="73" spans="1:34" s="49" customFormat="1" ht="23.25" customHeight="1">
      <c r="A73" s="60">
        <v>55</v>
      </c>
      <c r="B73" s="256" t="s">
        <v>177</v>
      </c>
      <c r="C73" s="263" t="s">
        <v>167</v>
      </c>
      <c r="D73" s="7" t="s">
        <v>239</v>
      </c>
      <c r="E73" s="266"/>
      <c r="F73" s="88">
        <v>17697</v>
      </c>
      <c r="G73" s="11">
        <v>5.02</v>
      </c>
      <c r="H73" s="7" t="s">
        <v>53</v>
      </c>
      <c r="I73" s="13">
        <f t="shared" si="28"/>
        <v>88838.93999999999</v>
      </c>
      <c r="J73" s="13">
        <f>I73*3.42</f>
        <v>303829.1748</v>
      </c>
      <c r="K73" s="13">
        <f aca="true" t="shared" si="31" ref="K73:K78">J73*1.1</f>
        <v>334212.09228</v>
      </c>
      <c r="L73" s="13"/>
      <c r="M73" s="60"/>
      <c r="N73" s="93"/>
      <c r="O73" s="267"/>
      <c r="P73" s="93">
        <f>O73*F73</f>
        <v>0</v>
      </c>
      <c r="Q73" s="88">
        <f t="shared" si="6"/>
        <v>334212.09228</v>
      </c>
      <c r="R73" s="89"/>
      <c r="S73" s="88">
        <f>F73*R73</f>
        <v>0</v>
      </c>
      <c r="T73" s="7"/>
      <c r="U73" s="88"/>
      <c r="V73" s="89"/>
      <c r="W73" s="88">
        <f>F73*V73</f>
        <v>0</v>
      </c>
      <c r="X73" s="88">
        <f t="shared" si="29"/>
        <v>334212.09228</v>
      </c>
      <c r="Y73" s="259">
        <v>1</v>
      </c>
      <c r="Z73" s="88">
        <f aca="true" t="shared" si="32" ref="Z73:Z78">X73*Y73</f>
        <v>334212.09228</v>
      </c>
      <c r="AA73" s="135">
        <f>AB73/Z73</f>
        <v>1.4563566407172968</v>
      </c>
      <c r="AB73" s="88">
        <v>486732</v>
      </c>
      <c r="AC73" s="11">
        <v>1</v>
      </c>
      <c r="AD73" s="78">
        <v>486732</v>
      </c>
      <c r="AE73" s="94"/>
      <c r="AF73" s="1"/>
      <c r="AG73" s="1"/>
      <c r="AH73" s="1"/>
    </row>
    <row r="74" spans="1:34" s="49" customFormat="1" ht="12.75">
      <c r="A74" s="60">
        <v>56</v>
      </c>
      <c r="B74" s="55" t="s">
        <v>178</v>
      </c>
      <c r="C74" s="7" t="s">
        <v>148</v>
      </c>
      <c r="D74" s="151" t="s">
        <v>238</v>
      </c>
      <c r="E74" s="153"/>
      <c r="F74" s="88">
        <v>17697</v>
      </c>
      <c r="G74" s="11">
        <v>5.99</v>
      </c>
      <c r="H74" s="7" t="s">
        <v>28</v>
      </c>
      <c r="I74" s="13">
        <f t="shared" si="28"/>
        <v>106005.03</v>
      </c>
      <c r="J74" s="13">
        <f aca="true" t="shared" si="33" ref="J74:J129">I74*3.42</f>
        <v>362537.20259999996</v>
      </c>
      <c r="K74" s="13">
        <f t="shared" si="31"/>
        <v>398790.92286</v>
      </c>
      <c r="L74" s="13"/>
      <c r="M74" s="7"/>
      <c r="N74" s="88"/>
      <c r="O74" s="7"/>
      <c r="P74" s="88"/>
      <c r="Q74" s="88">
        <f>K74</f>
        <v>398790.92286</v>
      </c>
      <c r="R74" s="89"/>
      <c r="S74" s="88">
        <f>F74*R74</f>
        <v>0</v>
      </c>
      <c r="T74" s="89"/>
      <c r="U74" s="88">
        <f>F74*T74</f>
        <v>0</v>
      </c>
      <c r="V74" s="89"/>
      <c r="W74" s="88">
        <f>F74*V74</f>
        <v>0</v>
      </c>
      <c r="X74" s="88">
        <f t="shared" si="29"/>
        <v>398790.92286</v>
      </c>
      <c r="Y74" s="11">
        <v>1</v>
      </c>
      <c r="Z74" s="88">
        <f t="shared" si="32"/>
        <v>398790.92286</v>
      </c>
      <c r="AA74" s="135"/>
      <c r="AB74" s="88">
        <f>Z74</f>
        <v>398790.92286</v>
      </c>
      <c r="AC74" s="11">
        <v>1</v>
      </c>
      <c r="AD74" s="78">
        <f>J74*AC74</f>
        <v>362537.20259999996</v>
      </c>
      <c r="AE74" s="94"/>
      <c r="AF74" s="1"/>
      <c r="AG74" s="1"/>
      <c r="AH74" s="1"/>
    </row>
    <row r="75" spans="1:34" s="49" customFormat="1" ht="12.75">
      <c r="A75" s="60">
        <v>57</v>
      </c>
      <c r="B75" s="55" t="s">
        <v>178</v>
      </c>
      <c r="C75" s="7" t="s">
        <v>148</v>
      </c>
      <c r="D75" s="151" t="s">
        <v>238</v>
      </c>
      <c r="E75" s="153"/>
      <c r="F75" s="88">
        <v>17697</v>
      </c>
      <c r="G75" s="11">
        <v>5.99</v>
      </c>
      <c r="H75" s="7" t="s">
        <v>30</v>
      </c>
      <c r="I75" s="13">
        <f t="shared" si="28"/>
        <v>106005.03</v>
      </c>
      <c r="J75" s="13">
        <f t="shared" si="33"/>
        <v>362537.20259999996</v>
      </c>
      <c r="K75" s="13">
        <f t="shared" si="31"/>
        <v>398790.92286</v>
      </c>
      <c r="L75" s="13"/>
      <c r="M75" s="7"/>
      <c r="N75" s="88"/>
      <c r="O75" s="7"/>
      <c r="P75" s="88"/>
      <c r="Q75" s="88">
        <f>K75</f>
        <v>398790.92286</v>
      </c>
      <c r="R75" s="89"/>
      <c r="S75" s="88"/>
      <c r="T75" s="89"/>
      <c r="U75" s="88"/>
      <c r="V75" s="89"/>
      <c r="W75" s="88"/>
      <c r="X75" s="88">
        <f t="shared" si="29"/>
        <v>398790.92286</v>
      </c>
      <c r="Y75" s="11">
        <v>1</v>
      </c>
      <c r="Z75" s="88">
        <f t="shared" si="32"/>
        <v>398790.92286</v>
      </c>
      <c r="AA75" s="135">
        <f>AB75/Z75</f>
        <v>1</v>
      </c>
      <c r="AB75" s="88">
        <f>Z75</f>
        <v>398790.92286</v>
      </c>
      <c r="AC75" s="11"/>
      <c r="AD75" s="78">
        <v>362537</v>
      </c>
      <c r="AE75" s="94"/>
      <c r="AF75" s="1"/>
      <c r="AG75" s="1"/>
      <c r="AH75" s="1"/>
    </row>
    <row r="76" spans="1:34" s="49" customFormat="1" ht="12.75">
      <c r="A76" s="60">
        <v>58</v>
      </c>
      <c r="B76" s="55" t="s">
        <v>100</v>
      </c>
      <c r="C76" s="7" t="s">
        <v>148</v>
      </c>
      <c r="D76" s="7"/>
      <c r="E76" s="60"/>
      <c r="F76" s="88">
        <v>17697</v>
      </c>
      <c r="G76" s="11">
        <v>4.77</v>
      </c>
      <c r="H76" s="7" t="s">
        <v>31</v>
      </c>
      <c r="I76" s="13">
        <f>G76*F76</f>
        <v>84414.68999999999</v>
      </c>
      <c r="J76" s="13">
        <f>I76*3.42</f>
        <v>288698.2398</v>
      </c>
      <c r="K76" s="13">
        <f t="shared" si="31"/>
        <v>317568.06378</v>
      </c>
      <c r="L76" s="13"/>
      <c r="M76" s="7"/>
      <c r="N76" s="88"/>
      <c r="O76" s="7"/>
      <c r="P76" s="88"/>
      <c r="Q76" s="88">
        <f>K76</f>
        <v>317568.06378</v>
      </c>
      <c r="R76" s="89"/>
      <c r="S76" s="88">
        <f>F76*R76</f>
        <v>0</v>
      </c>
      <c r="T76" s="89"/>
      <c r="U76" s="88">
        <f>F76*T76</f>
        <v>0</v>
      </c>
      <c r="V76" s="89"/>
      <c r="W76" s="88">
        <f>F76*V76</f>
        <v>0</v>
      </c>
      <c r="X76" s="88">
        <f>Q76+S76+W76+U76</f>
        <v>317568.06378</v>
      </c>
      <c r="Y76" s="11">
        <v>1</v>
      </c>
      <c r="Z76" s="88">
        <f t="shared" si="32"/>
        <v>317568.06378</v>
      </c>
      <c r="AA76" s="135">
        <v>1</v>
      </c>
      <c r="AB76" s="88">
        <v>461917</v>
      </c>
      <c r="AC76" s="11">
        <v>1</v>
      </c>
      <c r="AD76" s="78">
        <v>288698</v>
      </c>
      <c r="AE76" s="94"/>
      <c r="AF76" s="1"/>
      <c r="AG76" s="1"/>
      <c r="AH76" s="1"/>
    </row>
    <row r="77" spans="1:34" s="49" customFormat="1" ht="12.75">
      <c r="A77" s="60">
        <v>59</v>
      </c>
      <c r="B77" s="55" t="s">
        <v>179</v>
      </c>
      <c r="C77" s="7" t="s">
        <v>148</v>
      </c>
      <c r="D77" s="7"/>
      <c r="E77" s="60"/>
      <c r="F77" s="88">
        <v>17697</v>
      </c>
      <c r="G77" s="11">
        <v>4.77</v>
      </c>
      <c r="H77" s="7" t="s">
        <v>31</v>
      </c>
      <c r="I77" s="13">
        <f>G77*F77</f>
        <v>84414.68999999999</v>
      </c>
      <c r="J77" s="13">
        <f>I77*3.42</f>
        <v>288698.2398</v>
      </c>
      <c r="K77" s="13">
        <f t="shared" si="31"/>
        <v>317568.06378</v>
      </c>
      <c r="L77" s="13"/>
      <c r="M77" s="7"/>
      <c r="N77" s="88"/>
      <c r="O77" s="7"/>
      <c r="P77" s="88"/>
      <c r="Q77" s="88">
        <f>K77</f>
        <v>317568.06378</v>
      </c>
      <c r="R77" s="89"/>
      <c r="S77" s="88">
        <f>F77*R77</f>
        <v>0</v>
      </c>
      <c r="T77" s="89"/>
      <c r="U77" s="88">
        <f>F77*T77</f>
        <v>0</v>
      </c>
      <c r="V77" s="89"/>
      <c r="W77" s="88">
        <f>F77*V77</f>
        <v>0</v>
      </c>
      <c r="X77" s="88">
        <f>Q77+S77+W77+U77</f>
        <v>317568.06378</v>
      </c>
      <c r="Y77" s="11">
        <v>1</v>
      </c>
      <c r="Z77" s="88">
        <f t="shared" si="32"/>
        <v>317568.06378</v>
      </c>
      <c r="AA77" s="135"/>
      <c r="AB77" s="88">
        <f>Z77</f>
        <v>317568.06378</v>
      </c>
      <c r="AC77" s="11">
        <v>1</v>
      </c>
      <c r="AD77" s="78">
        <v>288698</v>
      </c>
      <c r="AE77" s="94"/>
      <c r="AF77" s="1"/>
      <c r="AG77" s="1"/>
      <c r="AH77" s="1"/>
    </row>
    <row r="78" spans="1:34" s="49" customFormat="1" ht="22.5" customHeight="1">
      <c r="A78" s="60">
        <v>60</v>
      </c>
      <c r="B78" s="55" t="s">
        <v>180</v>
      </c>
      <c r="C78" s="7" t="s">
        <v>148</v>
      </c>
      <c r="D78" s="151" t="s">
        <v>238</v>
      </c>
      <c r="E78" s="153"/>
      <c r="F78" s="88">
        <v>17697</v>
      </c>
      <c r="G78" s="11">
        <v>5.99</v>
      </c>
      <c r="H78" s="7" t="s">
        <v>28</v>
      </c>
      <c r="I78" s="13">
        <f>G78*F78</f>
        <v>106005.03</v>
      </c>
      <c r="J78" s="13">
        <f>I78*3.42</f>
        <v>362537.20259999996</v>
      </c>
      <c r="K78" s="13">
        <f t="shared" si="31"/>
        <v>398790.92286</v>
      </c>
      <c r="L78" s="13"/>
      <c r="M78" s="7"/>
      <c r="N78" s="88"/>
      <c r="O78" s="7"/>
      <c r="P78" s="88"/>
      <c r="Q78" s="88">
        <f>K78</f>
        <v>398790.92286</v>
      </c>
      <c r="R78" s="89"/>
      <c r="S78" s="88">
        <f>F78*R78</f>
        <v>0</v>
      </c>
      <c r="T78" s="89"/>
      <c r="U78" s="88">
        <f>F78*T78</f>
        <v>0</v>
      </c>
      <c r="V78" s="89"/>
      <c r="W78" s="88">
        <f>F78*V78</f>
        <v>0</v>
      </c>
      <c r="X78" s="88">
        <f>Q78+S78+W78+U78</f>
        <v>398790.92286</v>
      </c>
      <c r="Y78" s="11">
        <v>1</v>
      </c>
      <c r="Z78" s="88">
        <f t="shared" si="32"/>
        <v>398790.92286</v>
      </c>
      <c r="AA78" s="135"/>
      <c r="AB78" s="88">
        <f>Z78</f>
        <v>398790.92286</v>
      </c>
      <c r="AC78" s="11"/>
      <c r="AD78" s="78">
        <v>362537</v>
      </c>
      <c r="AE78" s="94"/>
      <c r="AF78" s="1"/>
      <c r="AG78" s="1"/>
      <c r="AH78" s="1"/>
    </row>
    <row r="79" spans="1:34" s="49" customFormat="1" ht="12.75">
      <c r="A79" s="60"/>
      <c r="B79" s="79"/>
      <c r="C79" s="60"/>
      <c r="D79" s="60"/>
      <c r="E79" s="79" t="s">
        <v>154</v>
      </c>
      <c r="F79" s="60"/>
      <c r="G79" s="87"/>
      <c r="H79" s="60"/>
      <c r="I79" s="13">
        <f t="shared" si="28"/>
        <v>0</v>
      </c>
      <c r="J79" s="13">
        <f t="shared" si="33"/>
        <v>0</v>
      </c>
      <c r="K79" s="13">
        <f>I79*1.1</f>
        <v>0</v>
      </c>
      <c r="L79" s="13"/>
      <c r="M79" s="60"/>
      <c r="N79" s="60"/>
      <c r="O79" s="60"/>
      <c r="P79" s="93">
        <f>O79*F79</f>
        <v>0</v>
      </c>
      <c r="Q79" s="88">
        <f t="shared" si="6"/>
        <v>0</v>
      </c>
      <c r="R79" s="60"/>
      <c r="S79" s="60"/>
      <c r="T79" s="60"/>
      <c r="U79" s="60"/>
      <c r="V79" s="60"/>
      <c r="W79" s="60"/>
      <c r="X79" s="88">
        <f t="shared" si="29"/>
        <v>0</v>
      </c>
      <c r="Y79" s="92">
        <f aca="true" t="shared" si="34" ref="Y79:AD79">SUM(Y73:Y78)</f>
        <v>6</v>
      </c>
      <c r="Z79" s="92">
        <f t="shared" si="34"/>
        <v>2165720.98842</v>
      </c>
      <c r="AA79" s="92">
        <f t="shared" si="34"/>
        <v>3.4563566407172965</v>
      </c>
      <c r="AB79" s="92">
        <f t="shared" si="34"/>
        <v>2462589.83236</v>
      </c>
      <c r="AC79" s="92">
        <f t="shared" si="34"/>
        <v>4</v>
      </c>
      <c r="AD79" s="92">
        <f t="shared" si="34"/>
        <v>2151739.2026</v>
      </c>
      <c r="AE79" s="94"/>
      <c r="AF79" s="1"/>
      <c r="AG79" s="1"/>
      <c r="AH79" s="1"/>
    </row>
    <row r="80" spans="1:34" s="49" customFormat="1" ht="14.25" customHeight="1">
      <c r="A80" s="60"/>
      <c r="B80" s="98" t="s">
        <v>181</v>
      </c>
      <c r="C80" s="103"/>
      <c r="D80" s="103"/>
      <c r="E80" s="60"/>
      <c r="F80" s="103"/>
      <c r="G80" s="104"/>
      <c r="H80" s="103"/>
      <c r="I80" s="13">
        <f t="shared" si="28"/>
        <v>0</v>
      </c>
      <c r="J80" s="13">
        <f t="shared" si="33"/>
        <v>0</v>
      </c>
      <c r="K80" s="13">
        <f>I80*1.1</f>
        <v>0</v>
      </c>
      <c r="L80" s="13"/>
      <c r="M80" s="60"/>
      <c r="N80" s="60"/>
      <c r="O80" s="60"/>
      <c r="P80" s="93">
        <f>O80*F80</f>
        <v>0</v>
      </c>
      <c r="Q80" s="88">
        <f t="shared" si="6"/>
        <v>0</v>
      </c>
      <c r="R80" s="60"/>
      <c r="S80" s="60"/>
      <c r="T80" s="60"/>
      <c r="U80" s="60"/>
      <c r="V80" s="60"/>
      <c r="W80" s="60"/>
      <c r="X80" s="88">
        <f t="shared" si="29"/>
        <v>0</v>
      </c>
      <c r="Y80" s="87"/>
      <c r="Z80" s="60"/>
      <c r="AA80" s="136"/>
      <c r="AB80" s="88">
        <f>Z80*AA80</f>
        <v>0</v>
      </c>
      <c r="AC80" s="11"/>
      <c r="AD80" s="100"/>
      <c r="AE80" s="94"/>
      <c r="AF80" s="1"/>
      <c r="AG80" s="1"/>
      <c r="AH80" s="1"/>
    </row>
    <row r="81" spans="1:34" s="49" customFormat="1" ht="14.25" customHeight="1">
      <c r="A81" s="60">
        <v>61</v>
      </c>
      <c r="B81" s="268" t="s">
        <v>182</v>
      </c>
      <c r="C81" s="7" t="s">
        <v>148</v>
      </c>
      <c r="D81" s="7"/>
      <c r="E81" s="96"/>
      <c r="F81" s="269">
        <v>17697</v>
      </c>
      <c r="G81" s="230">
        <v>5.77</v>
      </c>
      <c r="H81" s="39" t="s">
        <v>54</v>
      </c>
      <c r="I81" s="13">
        <f>17697*G81</f>
        <v>102111.68999999999</v>
      </c>
      <c r="J81" s="13">
        <f t="shared" si="33"/>
        <v>349221.9798</v>
      </c>
      <c r="K81" s="13">
        <f aca="true" t="shared" si="35" ref="K81:K90">J81*1.1</f>
        <v>384144.17778</v>
      </c>
      <c r="L81" s="8"/>
      <c r="M81" s="96"/>
      <c r="N81" s="270"/>
      <c r="O81" s="271"/>
      <c r="P81" s="270">
        <f>O81*F81</f>
        <v>0</v>
      </c>
      <c r="Q81" s="88">
        <f t="shared" si="6"/>
        <v>384144.17778</v>
      </c>
      <c r="R81" s="36"/>
      <c r="S81" s="269">
        <f aca="true" t="shared" si="36" ref="S81:S90">F81*R81</f>
        <v>0</v>
      </c>
      <c r="T81" s="39"/>
      <c r="U81" s="269"/>
      <c r="V81" s="36"/>
      <c r="W81" s="269">
        <f>F81*V81</f>
        <v>0</v>
      </c>
      <c r="X81" s="88">
        <f>Q81+S81</f>
        <v>384144.17778</v>
      </c>
      <c r="Y81" s="272">
        <v>0.5</v>
      </c>
      <c r="Z81" s="269">
        <f aca="true" t="shared" si="37" ref="Z81:Z97">X81*Y81</f>
        <v>192072.08889</v>
      </c>
      <c r="AA81" s="231"/>
      <c r="AB81" s="88">
        <v>192072</v>
      </c>
      <c r="AC81" s="11"/>
      <c r="AD81" s="78">
        <v>192072</v>
      </c>
      <c r="AE81" s="94"/>
      <c r="AF81" s="1"/>
      <c r="AG81" s="1"/>
      <c r="AH81" s="1"/>
    </row>
    <row r="82" spans="1:34" s="49" customFormat="1" ht="14.25" customHeight="1">
      <c r="A82" s="60">
        <v>62</v>
      </c>
      <c r="B82" s="268" t="s">
        <v>182</v>
      </c>
      <c r="C82" s="7" t="s">
        <v>187</v>
      </c>
      <c r="D82" s="7"/>
      <c r="E82" s="96"/>
      <c r="F82" s="269">
        <v>17697</v>
      </c>
      <c r="G82" s="230">
        <v>5.45</v>
      </c>
      <c r="H82" s="39" t="s">
        <v>54</v>
      </c>
      <c r="I82" s="13">
        <f>17697*G82</f>
        <v>96448.65000000001</v>
      </c>
      <c r="J82" s="13">
        <f t="shared" si="33"/>
        <v>329854.38300000003</v>
      </c>
      <c r="K82" s="13">
        <f>J82*1.1</f>
        <v>362839.82130000007</v>
      </c>
      <c r="L82" s="8"/>
      <c r="M82" s="96"/>
      <c r="N82" s="270"/>
      <c r="O82" s="271"/>
      <c r="P82" s="270">
        <f>O82*F82</f>
        <v>0</v>
      </c>
      <c r="Q82" s="88">
        <f>K82</f>
        <v>362839.82130000007</v>
      </c>
      <c r="R82" s="36"/>
      <c r="S82" s="269">
        <f>F82*R82</f>
        <v>0</v>
      </c>
      <c r="T82" s="39"/>
      <c r="U82" s="269"/>
      <c r="V82" s="36"/>
      <c r="W82" s="269">
        <f>F82*V82</f>
        <v>0</v>
      </c>
      <c r="X82" s="88">
        <f>Q82+S82</f>
        <v>362839.82130000007</v>
      </c>
      <c r="Y82" s="272">
        <v>0.5</v>
      </c>
      <c r="Z82" s="269">
        <f>X82*Y82</f>
        <v>181419.91065000003</v>
      </c>
      <c r="AA82" s="231"/>
      <c r="AB82" s="88">
        <f>Z82</f>
        <v>181419.91065000003</v>
      </c>
      <c r="AC82" s="11">
        <v>0.5</v>
      </c>
      <c r="AD82" s="78">
        <v>181420</v>
      </c>
      <c r="AE82" s="94"/>
      <c r="AF82" s="1"/>
      <c r="AG82" s="1"/>
      <c r="AH82" s="1"/>
    </row>
    <row r="83" spans="1:34" s="49" customFormat="1" ht="14.25" customHeight="1">
      <c r="A83" s="60">
        <v>63</v>
      </c>
      <c r="B83" s="268" t="s">
        <v>183</v>
      </c>
      <c r="C83" s="7" t="s">
        <v>148</v>
      </c>
      <c r="D83" s="7"/>
      <c r="E83" s="96"/>
      <c r="F83" s="269">
        <v>17697</v>
      </c>
      <c r="G83" s="230">
        <v>4.77</v>
      </c>
      <c r="H83" s="7" t="s">
        <v>28</v>
      </c>
      <c r="I83" s="13">
        <f aca="true" t="shared" si="38" ref="I83:I90">G83*F83</f>
        <v>84414.68999999999</v>
      </c>
      <c r="J83" s="13">
        <f t="shared" si="33"/>
        <v>288698.2398</v>
      </c>
      <c r="K83" s="13">
        <f>J83*1.1</f>
        <v>317568.06378</v>
      </c>
      <c r="L83" s="8"/>
      <c r="M83" s="96"/>
      <c r="N83" s="270"/>
      <c r="O83" s="271"/>
      <c r="P83" s="270">
        <f>O83*F83</f>
        <v>0</v>
      </c>
      <c r="Q83" s="88">
        <f t="shared" si="6"/>
        <v>317568.06378</v>
      </c>
      <c r="R83" s="36"/>
      <c r="S83" s="269">
        <f>F83*R83</f>
        <v>0</v>
      </c>
      <c r="T83" s="39">
        <v>20</v>
      </c>
      <c r="U83" s="88">
        <f>17697*20%</f>
        <v>3539.4</v>
      </c>
      <c r="V83" s="36"/>
      <c r="W83" s="269">
        <f>F83*V83</f>
        <v>0</v>
      </c>
      <c r="X83" s="88">
        <f>U83+Q83</f>
        <v>321107.46378000005</v>
      </c>
      <c r="Y83" s="272">
        <v>1</v>
      </c>
      <c r="Z83" s="269">
        <f>X83*Y83</f>
        <v>321107.46378000005</v>
      </c>
      <c r="AA83" s="231">
        <f>AB83/Z83</f>
        <v>1.5437760124430824</v>
      </c>
      <c r="AB83" s="88">
        <v>495718</v>
      </c>
      <c r="AC83" s="11">
        <v>1</v>
      </c>
      <c r="AD83" s="78">
        <f>AB83</f>
        <v>495718</v>
      </c>
      <c r="AE83" s="94"/>
      <c r="AF83" s="1"/>
      <c r="AG83" s="1"/>
      <c r="AH83" s="1"/>
    </row>
    <row r="84" spans="1:34" s="49" customFormat="1" ht="12.75">
      <c r="A84" s="60">
        <v>64</v>
      </c>
      <c r="B84" s="55" t="s">
        <v>184</v>
      </c>
      <c r="C84" s="7" t="s">
        <v>148</v>
      </c>
      <c r="D84" s="7"/>
      <c r="E84" s="60"/>
      <c r="F84" s="88">
        <v>17697</v>
      </c>
      <c r="G84" s="11">
        <v>4.77</v>
      </c>
      <c r="H84" s="7" t="s">
        <v>31</v>
      </c>
      <c r="I84" s="13">
        <f t="shared" si="38"/>
        <v>84414.68999999999</v>
      </c>
      <c r="J84" s="13">
        <f t="shared" si="33"/>
        <v>288698.2398</v>
      </c>
      <c r="K84" s="13">
        <f t="shared" si="35"/>
        <v>317568.06378</v>
      </c>
      <c r="L84" s="13"/>
      <c r="M84" s="60"/>
      <c r="N84" s="93"/>
      <c r="O84" s="60"/>
      <c r="P84" s="93"/>
      <c r="Q84" s="88">
        <f t="shared" si="6"/>
        <v>317568.06378</v>
      </c>
      <c r="R84" s="36">
        <v>1</v>
      </c>
      <c r="S84" s="88">
        <f t="shared" si="36"/>
        <v>17697</v>
      </c>
      <c r="T84" s="89"/>
      <c r="U84" s="88">
        <f>F84*T84</f>
        <v>0</v>
      </c>
      <c r="V84" s="89"/>
      <c r="W84" s="88">
        <f aca="true" t="shared" si="39" ref="W84:W97">F84*V84</f>
        <v>0</v>
      </c>
      <c r="X84" s="88">
        <f>Q84+S84</f>
        <v>335265.06378</v>
      </c>
      <c r="Y84" s="90">
        <v>1</v>
      </c>
      <c r="Z84" s="88">
        <f t="shared" si="37"/>
        <v>335265.06378</v>
      </c>
      <c r="AA84" s="231">
        <f>AB84/Z84</f>
        <v>1.8611065315455695</v>
      </c>
      <c r="AB84" s="88">
        <v>623964</v>
      </c>
      <c r="AC84" s="11">
        <v>1</v>
      </c>
      <c r="AD84" s="78">
        <f>AB84</f>
        <v>623964</v>
      </c>
      <c r="AE84" s="94"/>
      <c r="AF84" s="1"/>
      <c r="AG84" s="1"/>
      <c r="AH84" s="1"/>
    </row>
    <row r="85" spans="1:34" s="49" customFormat="1" ht="12.75">
      <c r="A85" s="96">
        <v>65</v>
      </c>
      <c r="B85" s="55" t="s">
        <v>184</v>
      </c>
      <c r="C85" s="263" t="s">
        <v>188</v>
      </c>
      <c r="D85" s="7"/>
      <c r="E85" s="60"/>
      <c r="F85" s="88">
        <v>17697</v>
      </c>
      <c r="G85" s="11">
        <v>4.61</v>
      </c>
      <c r="H85" s="7" t="s">
        <v>31</v>
      </c>
      <c r="I85" s="13">
        <f t="shared" si="38"/>
        <v>81583.17000000001</v>
      </c>
      <c r="J85" s="13">
        <f t="shared" si="33"/>
        <v>279014.4414</v>
      </c>
      <c r="K85" s="13">
        <f t="shared" si="35"/>
        <v>306915.88554000005</v>
      </c>
      <c r="L85" s="13"/>
      <c r="M85" s="60"/>
      <c r="N85" s="93"/>
      <c r="O85" s="60"/>
      <c r="P85" s="93"/>
      <c r="Q85" s="88">
        <f t="shared" si="6"/>
        <v>306915.88554000005</v>
      </c>
      <c r="R85" s="36">
        <v>1</v>
      </c>
      <c r="S85" s="88">
        <f t="shared" si="36"/>
        <v>17697</v>
      </c>
      <c r="T85" s="89"/>
      <c r="U85" s="88">
        <f>F85*T85</f>
        <v>0</v>
      </c>
      <c r="V85" s="89"/>
      <c r="W85" s="88">
        <f t="shared" si="39"/>
        <v>0</v>
      </c>
      <c r="X85" s="88">
        <v>222174</v>
      </c>
      <c r="Y85" s="90">
        <v>1.5</v>
      </c>
      <c r="Z85" s="88">
        <f t="shared" si="37"/>
        <v>333261</v>
      </c>
      <c r="AA85" s="135"/>
      <c r="AB85" s="88">
        <v>333261</v>
      </c>
      <c r="AC85" s="11">
        <v>1</v>
      </c>
      <c r="AD85" s="78">
        <f>J85</f>
        <v>279014.4414</v>
      </c>
      <c r="AE85" s="94"/>
      <c r="AF85" s="1"/>
      <c r="AG85" s="1"/>
      <c r="AH85" s="1"/>
    </row>
    <row r="86" spans="1:34" s="49" customFormat="1" ht="12.75">
      <c r="A86" s="60">
        <v>66</v>
      </c>
      <c r="B86" s="55" t="s">
        <v>184</v>
      </c>
      <c r="C86" s="7" t="s">
        <v>148</v>
      </c>
      <c r="D86" s="151" t="s">
        <v>238</v>
      </c>
      <c r="E86" s="60"/>
      <c r="F86" s="88">
        <v>17697</v>
      </c>
      <c r="G86" s="11">
        <v>5.99</v>
      </c>
      <c r="H86" s="7" t="s">
        <v>28</v>
      </c>
      <c r="I86" s="13">
        <f t="shared" si="38"/>
        <v>106005.03</v>
      </c>
      <c r="J86" s="13">
        <f t="shared" si="33"/>
        <v>362537.20259999996</v>
      </c>
      <c r="K86" s="13">
        <f t="shared" si="35"/>
        <v>398790.92286</v>
      </c>
      <c r="L86" s="13"/>
      <c r="M86" s="60"/>
      <c r="N86" s="93"/>
      <c r="O86" s="60"/>
      <c r="P86" s="93"/>
      <c r="Q86" s="88">
        <f t="shared" si="6"/>
        <v>398790.92286</v>
      </c>
      <c r="R86" s="36">
        <v>1</v>
      </c>
      <c r="S86" s="88">
        <f t="shared" si="36"/>
        <v>17697</v>
      </c>
      <c r="T86" s="89"/>
      <c r="U86" s="88" t="s">
        <v>101</v>
      </c>
      <c r="V86" s="89"/>
      <c r="W86" s="88">
        <f t="shared" si="39"/>
        <v>0</v>
      </c>
      <c r="X86" s="88">
        <f>Q86+S86</f>
        <v>416487.92286</v>
      </c>
      <c r="Y86" s="90">
        <v>1.75</v>
      </c>
      <c r="Z86" s="88">
        <f t="shared" si="37"/>
        <v>728853.865005</v>
      </c>
      <c r="AA86" s="135"/>
      <c r="AB86" s="88">
        <v>728854</v>
      </c>
      <c r="AC86" s="11">
        <v>1</v>
      </c>
      <c r="AD86" s="78">
        <f>J86</f>
        <v>362537.20259999996</v>
      </c>
      <c r="AE86" s="94"/>
      <c r="AF86" s="1"/>
      <c r="AG86" s="1"/>
      <c r="AH86" s="1"/>
    </row>
    <row r="87" spans="1:34" s="49" customFormat="1" ht="14.25" customHeight="1">
      <c r="A87" s="60">
        <v>67</v>
      </c>
      <c r="B87" s="55" t="s">
        <v>184</v>
      </c>
      <c r="C87" s="7" t="s">
        <v>148</v>
      </c>
      <c r="D87" s="7"/>
      <c r="E87" s="60"/>
      <c r="F87" s="88">
        <v>17697</v>
      </c>
      <c r="G87" s="11">
        <v>4.77</v>
      </c>
      <c r="H87" s="7" t="s">
        <v>31</v>
      </c>
      <c r="I87" s="13">
        <f t="shared" si="38"/>
        <v>84414.68999999999</v>
      </c>
      <c r="J87" s="13">
        <f t="shared" si="33"/>
        <v>288698.2398</v>
      </c>
      <c r="K87" s="13">
        <f t="shared" si="35"/>
        <v>317568.06378</v>
      </c>
      <c r="L87" s="13"/>
      <c r="M87" s="60"/>
      <c r="N87" s="93"/>
      <c r="O87" s="60"/>
      <c r="P87" s="93"/>
      <c r="Q87" s="88">
        <f t="shared" si="6"/>
        <v>317568.06378</v>
      </c>
      <c r="R87" s="89">
        <v>1</v>
      </c>
      <c r="S87" s="88">
        <f t="shared" si="36"/>
        <v>17697</v>
      </c>
      <c r="T87" s="89"/>
      <c r="U87" s="88">
        <f>F87*T87</f>
        <v>0</v>
      </c>
      <c r="V87" s="89"/>
      <c r="W87" s="88">
        <f t="shared" si="39"/>
        <v>0</v>
      </c>
      <c r="X87" s="88">
        <f aca="true" t="shared" si="40" ref="X87:X136">Q87+S87+W87+U87</f>
        <v>335265.06378</v>
      </c>
      <c r="Y87" s="90">
        <v>0.75</v>
      </c>
      <c r="Z87" s="88">
        <f t="shared" si="37"/>
        <v>251448.79783500003</v>
      </c>
      <c r="AA87" s="135"/>
      <c r="AB87" s="88">
        <f>Z87</f>
        <v>251448.79783500003</v>
      </c>
      <c r="AC87" s="11">
        <v>1</v>
      </c>
      <c r="AD87" s="78">
        <f>J87*AC87</f>
        <v>288698.2398</v>
      </c>
      <c r="AE87" s="94"/>
      <c r="AF87" s="1"/>
      <c r="AG87" s="1"/>
      <c r="AH87" s="1"/>
    </row>
    <row r="88" spans="1:34" s="49" customFormat="1" ht="14.25" customHeight="1">
      <c r="A88" s="60"/>
      <c r="B88" s="55" t="s">
        <v>184</v>
      </c>
      <c r="C88" s="7" t="s">
        <v>187</v>
      </c>
      <c r="D88" s="7"/>
      <c r="E88" s="96"/>
      <c r="F88" s="269">
        <v>17697</v>
      </c>
      <c r="G88" s="230">
        <v>5.45</v>
      </c>
      <c r="H88" s="39" t="s">
        <v>54</v>
      </c>
      <c r="I88" s="13">
        <f>17697*G88</f>
        <v>96448.65000000001</v>
      </c>
      <c r="J88" s="13">
        <f>I88*3.42</f>
        <v>329854.38300000003</v>
      </c>
      <c r="K88" s="13">
        <f>J88*1.1</f>
        <v>362839.82130000007</v>
      </c>
      <c r="L88" s="8"/>
      <c r="M88" s="96"/>
      <c r="N88" s="270"/>
      <c r="O88" s="271"/>
      <c r="P88" s="270">
        <f>O88*F88</f>
        <v>0</v>
      </c>
      <c r="Q88" s="88">
        <f>K88</f>
        <v>362839.82130000007</v>
      </c>
      <c r="R88" s="36"/>
      <c r="S88" s="269">
        <f>F88*R88</f>
        <v>0</v>
      </c>
      <c r="T88" s="39"/>
      <c r="U88" s="269"/>
      <c r="V88" s="36"/>
      <c r="W88" s="269">
        <f>F88*V88</f>
        <v>0</v>
      </c>
      <c r="X88" s="88">
        <f>Q88+S88</f>
        <v>362839.82130000007</v>
      </c>
      <c r="Y88" s="272">
        <v>0.5</v>
      </c>
      <c r="Z88" s="269">
        <f>X88*Y88</f>
        <v>181419.91065000003</v>
      </c>
      <c r="AA88" s="135"/>
      <c r="AB88" s="88">
        <v>181420</v>
      </c>
      <c r="AC88" s="11"/>
      <c r="AD88" s="78"/>
      <c r="AE88" s="94"/>
      <c r="AF88" s="1"/>
      <c r="AG88" s="1"/>
      <c r="AH88" s="1"/>
    </row>
    <row r="89" spans="1:34" s="49" customFormat="1" ht="37.5" customHeight="1">
      <c r="A89" s="60">
        <v>69</v>
      </c>
      <c r="B89" s="55" t="s">
        <v>185</v>
      </c>
      <c r="C89" s="7" t="s">
        <v>148</v>
      </c>
      <c r="D89" s="7"/>
      <c r="E89" s="60"/>
      <c r="F89" s="88">
        <v>17697</v>
      </c>
      <c r="G89" s="11">
        <v>4.77</v>
      </c>
      <c r="H89" s="7" t="s">
        <v>31</v>
      </c>
      <c r="I89" s="13">
        <f t="shared" si="38"/>
        <v>84414.68999999999</v>
      </c>
      <c r="J89" s="13">
        <f t="shared" si="33"/>
        <v>288698.2398</v>
      </c>
      <c r="K89" s="13">
        <f t="shared" si="35"/>
        <v>317568.06378</v>
      </c>
      <c r="L89" s="13"/>
      <c r="M89" s="60"/>
      <c r="N89" s="93"/>
      <c r="O89" s="60"/>
      <c r="P89" s="93"/>
      <c r="Q89" s="88">
        <f aca="true" t="shared" si="41" ref="Q89:Q145">K89</f>
        <v>317568.06378</v>
      </c>
      <c r="R89" s="89"/>
      <c r="S89" s="88">
        <f t="shared" si="36"/>
        <v>0</v>
      </c>
      <c r="T89" s="89"/>
      <c r="U89" s="88">
        <f>F89*T89</f>
        <v>0</v>
      </c>
      <c r="V89" s="89"/>
      <c r="W89" s="88">
        <f t="shared" si="39"/>
        <v>0</v>
      </c>
      <c r="X89" s="88">
        <f t="shared" si="40"/>
        <v>317568.06378</v>
      </c>
      <c r="Y89" s="90">
        <v>1.5</v>
      </c>
      <c r="Z89" s="88">
        <f t="shared" si="37"/>
        <v>476352.09567000007</v>
      </c>
      <c r="AA89" s="135"/>
      <c r="AB89" s="88">
        <f>Z89</f>
        <v>476352.09567000007</v>
      </c>
      <c r="AC89" s="11">
        <v>1</v>
      </c>
      <c r="AD89" s="78">
        <f>J89*AC89</f>
        <v>288698.2398</v>
      </c>
      <c r="AE89" s="94"/>
      <c r="AF89" s="1"/>
      <c r="AG89" s="1"/>
      <c r="AH89" s="1"/>
    </row>
    <row r="90" spans="1:34" s="49" customFormat="1" ht="22.5">
      <c r="A90" s="60">
        <v>70</v>
      </c>
      <c r="B90" s="55" t="s">
        <v>185</v>
      </c>
      <c r="C90" s="61" t="s">
        <v>164</v>
      </c>
      <c r="D90" s="7" t="s">
        <v>239</v>
      </c>
      <c r="E90" s="60"/>
      <c r="F90" s="88">
        <v>17697</v>
      </c>
      <c r="G90" s="11">
        <v>5.11</v>
      </c>
      <c r="H90" s="7" t="s">
        <v>30</v>
      </c>
      <c r="I90" s="13">
        <f t="shared" si="38"/>
        <v>90431.67000000001</v>
      </c>
      <c r="J90" s="13">
        <f t="shared" si="33"/>
        <v>309276.31140000006</v>
      </c>
      <c r="K90" s="13">
        <f t="shared" si="35"/>
        <v>340203.9425400001</v>
      </c>
      <c r="L90" s="13"/>
      <c r="M90" s="7"/>
      <c r="N90" s="88"/>
      <c r="O90" s="7"/>
      <c r="P90" s="88"/>
      <c r="Q90" s="88">
        <f t="shared" si="41"/>
        <v>340203.9425400001</v>
      </c>
      <c r="R90" s="89"/>
      <c r="S90" s="88">
        <f t="shared" si="36"/>
        <v>0</v>
      </c>
      <c r="T90" s="89"/>
      <c r="U90" s="88"/>
      <c r="V90" s="89"/>
      <c r="W90" s="88">
        <v>0</v>
      </c>
      <c r="X90" s="88">
        <f t="shared" si="40"/>
        <v>340203.9425400001</v>
      </c>
      <c r="Y90" s="11">
        <v>1.5</v>
      </c>
      <c r="Z90" s="88">
        <f t="shared" si="37"/>
        <v>510305.9138100001</v>
      </c>
      <c r="AA90" s="135"/>
      <c r="AB90" s="88">
        <f>Z90</f>
        <v>510305.9138100001</v>
      </c>
      <c r="AC90" s="11">
        <v>1</v>
      </c>
      <c r="AD90" s="78">
        <v>309276</v>
      </c>
      <c r="AE90" s="94"/>
      <c r="AF90" s="1"/>
      <c r="AG90" s="1"/>
      <c r="AH90" s="1"/>
    </row>
    <row r="91" spans="1:34" s="49" customFormat="1" ht="22.5">
      <c r="A91" s="60">
        <v>71</v>
      </c>
      <c r="B91" s="55" t="s">
        <v>185</v>
      </c>
      <c r="C91" s="7" t="s">
        <v>148</v>
      </c>
      <c r="D91" s="7"/>
      <c r="E91" s="96"/>
      <c r="F91" s="269">
        <v>17697</v>
      </c>
      <c r="G91" s="230">
        <v>4.77</v>
      </c>
      <c r="H91" s="7" t="s">
        <v>31</v>
      </c>
      <c r="I91" s="13">
        <f>G91*F91</f>
        <v>84414.68999999999</v>
      </c>
      <c r="J91" s="13">
        <f t="shared" si="33"/>
        <v>288698.2398</v>
      </c>
      <c r="K91" s="13">
        <f>J91*1.1</f>
        <v>317568.06378</v>
      </c>
      <c r="L91" s="8"/>
      <c r="M91" s="96"/>
      <c r="N91" s="270"/>
      <c r="O91" s="271"/>
      <c r="P91" s="270">
        <f>O91*F91</f>
        <v>0</v>
      </c>
      <c r="Q91" s="88">
        <f t="shared" si="41"/>
        <v>317568.06378</v>
      </c>
      <c r="R91" s="36"/>
      <c r="S91" s="269">
        <f>F91*R91</f>
        <v>0</v>
      </c>
      <c r="T91" s="39"/>
      <c r="U91" s="269"/>
      <c r="V91" s="36"/>
      <c r="W91" s="269">
        <f>F91*V91</f>
        <v>0</v>
      </c>
      <c r="X91" s="88">
        <f>Q91+S91</f>
        <v>317568.06378</v>
      </c>
      <c r="Y91" s="272">
        <v>1</v>
      </c>
      <c r="Z91" s="269">
        <f>X91*Y91</f>
        <v>317568.06378</v>
      </c>
      <c r="AA91" s="231">
        <v>1.8921</v>
      </c>
      <c r="AB91" s="88">
        <v>580059</v>
      </c>
      <c r="AC91" s="11">
        <v>1</v>
      </c>
      <c r="AD91" s="78">
        <f>AB91</f>
        <v>580059</v>
      </c>
      <c r="AE91" s="94"/>
      <c r="AF91" s="1"/>
      <c r="AG91" s="1"/>
      <c r="AH91" s="1"/>
    </row>
    <row r="92" spans="1:34" s="49" customFormat="1" ht="22.5">
      <c r="A92" s="60">
        <v>74</v>
      </c>
      <c r="B92" s="55" t="s">
        <v>186</v>
      </c>
      <c r="C92" s="263" t="s">
        <v>153</v>
      </c>
      <c r="D92" s="7" t="s">
        <v>239</v>
      </c>
      <c r="E92" s="60"/>
      <c r="F92" s="88">
        <v>17697</v>
      </c>
      <c r="G92" s="11">
        <v>5.38</v>
      </c>
      <c r="H92" s="7" t="s">
        <v>30</v>
      </c>
      <c r="I92" s="13">
        <f aca="true" t="shared" si="42" ref="I92:I146">G92*F92</f>
        <v>95209.86</v>
      </c>
      <c r="J92" s="13">
        <f t="shared" si="33"/>
        <v>325617.72119999997</v>
      </c>
      <c r="K92" s="13">
        <f aca="true" t="shared" si="43" ref="K92:K97">J92*1.1</f>
        <v>358179.49332</v>
      </c>
      <c r="L92" s="13"/>
      <c r="M92" s="60"/>
      <c r="N92" s="93"/>
      <c r="O92" s="60"/>
      <c r="P92" s="93"/>
      <c r="Q92" s="88">
        <f t="shared" si="41"/>
        <v>358179.49332</v>
      </c>
      <c r="R92" s="89">
        <v>0.6</v>
      </c>
      <c r="S92" s="88">
        <f aca="true" t="shared" si="44" ref="S92:S97">F92*R92</f>
        <v>10618.199999999999</v>
      </c>
      <c r="T92" s="89"/>
      <c r="U92" s="88">
        <f>F92*T92</f>
        <v>0</v>
      </c>
      <c r="V92" s="89"/>
      <c r="W92" s="88">
        <f t="shared" si="39"/>
        <v>0</v>
      </c>
      <c r="X92" s="88">
        <f t="shared" si="40"/>
        <v>368797.69332</v>
      </c>
      <c r="Y92" s="90">
        <v>0.75</v>
      </c>
      <c r="Z92" s="88">
        <f t="shared" si="37"/>
        <v>276598.26999</v>
      </c>
      <c r="AA92" s="135"/>
      <c r="AB92" s="88">
        <f>Z92</f>
        <v>276598.26999</v>
      </c>
      <c r="AC92" s="11">
        <v>0.75</v>
      </c>
      <c r="AD92" s="78">
        <f>J92*AC92</f>
        <v>244213.29089999996</v>
      </c>
      <c r="AE92" s="94"/>
      <c r="AF92" s="1"/>
      <c r="AG92" s="1"/>
      <c r="AH92" s="1"/>
    </row>
    <row r="93" spans="1:34" s="49" customFormat="1" ht="22.5">
      <c r="A93" s="60">
        <v>75</v>
      </c>
      <c r="B93" s="55" t="s">
        <v>186</v>
      </c>
      <c r="C93" s="263" t="s">
        <v>189</v>
      </c>
      <c r="D93" s="7" t="s">
        <v>239</v>
      </c>
      <c r="E93" s="60"/>
      <c r="F93" s="88">
        <v>17697</v>
      </c>
      <c r="G93" s="11">
        <v>5.38</v>
      </c>
      <c r="H93" s="7" t="s">
        <v>30</v>
      </c>
      <c r="I93" s="13">
        <f t="shared" si="42"/>
        <v>95209.86</v>
      </c>
      <c r="J93" s="13">
        <f t="shared" si="33"/>
        <v>325617.72119999997</v>
      </c>
      <c r="K93" s="13">
        <f t="shared" si="43"/>
        <v>358179.49332</v>
      </c>
      <c r="L93" s="13"/>
      <c r="M93" s="60"/>
      <c r="N93" s="93"/>
      <c r="O93" s="60"/>
      <c r="P93" s="93"/>
      <c r="Q93" s="88">
        <f t="shared" si="41"/>
        <v>358179.49332</v>
      </c>
      <c r="R93" s="89">
        <v>0.6</v>
      </c>
      <c r="S93" s="88">
        <f t="shared" si="44"/>
        <v>10618.199999999999</v>
      </c>
      <c r="T93" s="89"/>
      <c r="U93" s="88">
        <f>F93*T93</f>
        <v>0</v>
      </c>
      <c r="V93" s="89"/>
      <c r="W93" s="88">
        <f t="shared" si="39"/>
        <v>0</v>
      </c>
      <c r="X93" s="88">
        <f t="shared" si="40"/>
        <v>368797.69332</v>
      </c>
      <c r="Y93" s="90">
        <v>1.25</v>
      </c>
      <c r="Z93" s="88">
        <f t="shared" si="37"/>
        <v>460997.11665000004</v>
      </c>
      <c r="AA93" s="135"/>
      <c r="AB93" s="88">
        <f>Z93</f>
        <v>460997.11665000004</v>
      </c>
      <c r="AC93" s="11">
        <v>1</v>
      </c>
      <c r="AD93" s="78">
        <v>325618</v>
      </c>
      <c r="AE93" s="94"/>
      <c r="AF93" s="1"/>
      <c r="AG93" s="1"/>
      <c r="AH93" s="1"/>
    </row>
    <row r="94" spans="1:34" s="49" customFormat="1" ht="22.5">
      <c r="A94" s="96">
        <v>76</v>
      </c>
      <c r="B94" s="55" t="s">
        <v>186</v>
      </c>
      <c r="C94" s="7" t="s">
        <v>148</v>
      </c>
      <c r="D94" s="7"/>
      <c r="E94" s="60"/>
      <c r="F94" s="88">
        <v>17697</v>
      </c>
      <c r="G94" s="11">
        <v>4.77</v>
      </c>
      <c r="H94" s="7" t="s">
        <v>31</v>
      </c>
      <c r="I94" s="13">
        <f>G94*F94</f>
        <v>84414.68999999999</v>
      </c>
      <c r="J94" s="13">
        <f t="shared" si="33"/>
        <v>288698.2398</v>
      </c>
      <c r="K94" s="13">
        <f t="shared" si="43"/>
        <v>317568.06378</v>
      </c>
      <c r="L94" s="13"/>
      <c r="M94" s="60"/>
      <c r="N94" s="93"/>
      <c r="O94" s="60"/>
      <c r="P94" s="93"/>
      <c r="Q94" s="88">
        <f t="shared" si="41"/>
        <v>317568.06378</v>
      </c>
      <c r="R94" s="89">
        <v>0.6</v>
      </c>
      <c r="S94" s="88">
        <f t="shared" si="44"/>
        <v>10618.199999999999</v>
      </c>
      <c r="T94" s="89"/>
      <c r="U94" s="88">
        <f>F94*T94</f>
        <v>0</v>
      </c>
      <c r="V94" s="89"/>
      <c r="W94" s="88">
        <f t="shared" si="39"/>
        <v>0</v>
      </c>
      <c r="X94" s="88">
        <f t="shared" si="40"/>
        <v>328186.26378000004</v>
      </c>
      <c r="Y94" s="90">
        <v>1.25</v>
      </c>
      <c r="Z94" s="88">
        <f t="shared" si="37"/>
        <v>410232.8297250001</v>
      </c>
      <c r="AA94" s="135">
        <f>AB94/Z94</f>
        <v>1.4001219755742937</v>
      </c>
      <c r="AB94" s="88">
        <v>574376</v>
      </c>
      <c r="AC94" s="11">
        <v>1</v>
      </c>
      <c r="AD94" s="78">
        <f>AB94</f>
        <v>574376</v>
      </c>
      <c r="AE94" s="94"/>
      <c r="AF94" s="1"/>
      <c r="AG94" s="1"/>
      <c r="AH94" s="1"/>
    </row>
    <row r="95" spans="1:34" s="49" customFormat="1" ht="22.5">
      <c r="A95" s="96">
        <v>77</v>
      </c>
      <c r="B95" s="55" t="s">
        <v>186</v>
      </c>
      <c r="C95" s="7" t="s">
        <v>148</v>
      </c>
      <c r="D95" s="7"/>
      <c r="E95" s="60"/>
      <c r="F95" s="88">
        <v>17697</v>
      </c>
      <c r="G95" s="11">
        <v>4.77</v>
      </c>
      <c r="H95" s="7" t="s">
        <v>31</v>
      </c>
      <c r="I95" s="13">
        <f t="shared" si="42"/>
        <v>84414.68999999999</v>
      </c>
      <c r="J95" s="13">
        <f t="shared" si="33"/>
        <v>288698.2398</v>
      </c>
      <c r="K95" s="13">
        <f t="shared" si="43"/>
        <v>317568.06378</v>
      </c>
      <c r="L95" s="13"/>
      <c r="M95" s="60"/>
      <c r="N95" s="93"/>
      <c r="O95" s="60"/>
      <c r="P95" s="93"/>
      <c r="Q95" s="88">
        <f t="shared" si="41"/>
        <v>317568.06378</v>
      </c>
      <c r="R95" s="89">
        <v>0.6</v>
      </c>
      <c r="S95" s="88">
        <f>F95*R95</f>
        <v>10618.199999999999</v>
      </c>
      <c r="T95" s="89"/>
      <c r="U95" s="88"/>
      <c r="V95" s="89"/>
      <c r="W95" s="88"/>
      <c r="X95" s="88">
        <f t="shared" si="40"/>
        <v>328186.26378000004</v>
      </c>
      <c r="Y95" s="90">
        <v>0.75</v>
      </c>
      <c r="Z95" s="88">
        <f t="shared" si="37"/>
        <v>246139.69783500003</v>
      </c>
      <c r="AA95" s="135"/>
      <c r="AB95" s="88">
        <f>Z95</f>
        <v>246139.69783500003</v>
      </c>
      <c r="AC95" s="11">
        <v>0.75</v>
      </c>
      <c r="AD95" s="78">
        <f>J95*AC95</f>
        <v>216523.67985</v>
      </c>
      <c r="AE95" s="94"/>
      <c r="AF95" s="1"/>
      <c r="AG95" s="1"/>
      <c r="AH95" s="1"/>
    </row>
    <row r="96" spans="1:34" s="49" customFormat="1" ht="13.5" customHeight="1">
      <c r="A96" s="96">
        <v>78</v>
      </c>
      <c r="B96" s="55" t="s">
        <v>186</v>
      </c>
      <c r="C96" s="273" t="s">
        <v>169</v>
      </c>
      <c r="D96" s="13"/>
      <c r="E96" s="55"/>
      <c r="F96" s="39">
        <v>17697</v>
      </c>
      <c r="G96" s="230">
        <v>4.3</v>
      </c>
      <c r="H96" s="39" t="s">
        <v>31</v>
      </c>
      <c r="I96" s="13">
        <f>G96*F96</f>
        <v>76097.09999999999</v>
      </c>
      <c r="J96" s="13">
        <f t="shared" si="33"/>
        <v>260252.08199999997</v>
      </c>
      <c r="K96" s="13">
        <f>J96*1.1</f>
        <v>286277.2902</v>
      </c>
      <c r="L96" s="13"/>
      <c r="M96" s="39"/>
      <c r="N96" s="39"/>
      <c r="O96" s="39"/>
      <c r="P96" s="39"/>
      <c r="Q96" s="88">
        <f>K96</f>
        <v>286277.2902</v>
      </c>
      <c r="R96" s="36">
        <v>0.6</v>
      </c>
      <c r="S96" s="269">
        <f>F96*R96</f>
        <v>10618.199999999999</v>
      </c>
      <c r="T96" s="36"/>
      <c r="U96" s="269"/>
      <c r="V96" s="36"/>
      <c r="W96" s="269"/>
      <c r="X96" s="88">
        <f>Q96+S96+W96+U96</f>
        <v>296895.4902</v>
      </c>
      <c r="Y96" s="90">
        <v>0.5</v>
      </c>
      <c r="Z96" s="88">
        <f t="shared" si="37"/>
        <v>148447.7451</v>
      </c>
      <c r="AA96" s="135"/>
      <c r="AB96" s="88">
        <f>Z96</f>
        <v>148447.7451</v>
      </c>
      <c r="AC96" s="11"/>
      <c r="AD96" s="78"/>
      <c r="AE96" s="94"/>
      <c r="AF96" s="1"/>
      <c r="AG96" s="1"/>
      <c r="AH96" s="1"/>
    </row>
    <row r="97" spans="1:34" s="49" customFormat="1" ht="16.5" customHeight="1">
      <c r="A97" s="60">
        <v>79</v>
      </c>
      <c r="B97" s="55" t="s">
        <v>186</v>
      </c>
      <c r="C97" s="263" t="s">
        <v>153</v>
      </c>
      <c r="D97" s="7"/>
      <c r="E97" s="60"/>
      <c r="F97" s="39">
        <v>17697</v>
      </c>
      <c r="G97" s="230">
        <v>4.7</v>
      </c>
      <c r="H97" s="39" t="s">
        <v>31</v>
      </c>
      <c r="I97" s="13">
        <f>G97*F97</f>
        <v>83175.90000000001</v>
      </c>
      <c r="J97" s="13">
        <f t="shared" si="33"/>
        <v>284461.57800000004</v>
      </c>
      <c r="K97" s="13">
        <f t="shared" si="43"/>
        <v>312907.7358000001</v>
      </c>
      <c r="L97" s="13"/>
      <c r="M97" s="39"/>
      <c r="N97" s="39"/>
      <c r="O97" s="39"/>
      <c r="P97" s="39"/>
      <c r="Q97" s="88">
        <f t="shared" si="41"/>
        <v>312907.7358000001</v>
      </c>
      <c r="R97" s="36">
        <v>0.6</v>
      </c>
      <c r="S97" s="269">
        <f t="shared" si="44"/>
        <v>10618.199999999999</v>
      </c>
      <c r="T97" s="36"/>
      <c r="U97" s="269">
        <f>F97*T97</f>
        <v>0</v>
      </c>
      <c r="V97" s="36"/>
      <c r="W97" s="269">
        <f t="shared" si="39"/>
        <v>0</v>
      </c>
      <c r="X97" s="88">
        <f t="shared" si="40"/>
        <v>323525.9358000001</v>
      </c>
      <c r="Y97" s="90">
        <v>1</v>
      </c>
      <c r="Z97" s="269">
        <f t="shared" si="37"/>
        <v>323525.9358000001</v>
      </c>
      <c r="AA97" s="231">
        <f>AB97/Z97</f>
        <v>1.8792558268832302</v>
      </c>
      <c r="AB97" s="88">
        <v>607988</v>
      </c>
      <c r="AC97" s="11">
        <v>1</v>
      </c>
      <c r="AD97" s="78">
        <v>607988</v>
      </c>
      <c r="AE97" s="94"/>
      <c r="AF97" s="1"/>
      <c r="AG97" s="1"/>
      <c r="AH97" s="1"/>
    </row>
    <row r="98" spans="1:34" s="49" customFormat="1" ht="12.75">
      <c r="A98" s="60"/>
      <c r="B98" s="79" t="s">
        <v>154</v>
      </c>
      <c r="C98" s="79"/>
      <c r="D98" s="79"/>
      <c r="E98" s="79"/>
      <c r="F98" s="154"/>
      <c r="G98" s="152"/>
      <c r="H98" s="79"/>
      <c r="I98" s="91">
        <f t="shared" si="42"/>
        <v>0</v>
      </c>
      <c r="J98" s="13">
        <f t="shared" si="33"/>
        <v>0</v>
      </c>
      <c r="K98" s="91">
        <f>I98*1.1</f>
        <v>0</v>
      </c>
      <c r="L98" s="91"/>
      <c r="M98" s="79"/>
      <c r="N98" s="154"/>
      <c r="O98" s="79"/>
      <c r="P98" s="154"/>
      <c r="Q98" s="155">
        <f t="shared" si="41"/>
        <v>0</v>
      </c>
      <c r="R98" s="156"/>
      <c r="S98" s="155"/>
      <c r="T98" s="156"/>
      <c r="U98" s="155"/>
      <c r="V98" s="156"/>
      <c r="W98" s="155"/>
      <c r="X98" s="155">
        <f t="shared" si="40"/>
        <v>0</v>
      </c>
      <c r="Y98" s="99">
        <f aca="true" t="shared" si="45" ref="Y98:AD98">SUM(Y81:Y97)</f>
        <v>17</v>
      </c>
      <c r="Z98" s="211">
        <f t="shared" si="45"/>
        <v>5695015.76895</v>
      </c>
      <c r="AA98" s="99">
        <f t="shared" si="45"/>
        <v>8.576360346446176</v>
      </c>
      <c r="AB98" s="211">
        <f t="shared" si="45"/>
        <v>6869421.547540001</v>
      </c>
      <c r="AC98" s="99">
        <f t="shared" si="45"/>
        <v>13</v>
      </c>
      <c r="AD98" s="211">
        <f t="shared" si="45"/>
        <v>5570176.09435</v>
      </c>
      <c r="AE98" s="94"/>
      <c r="AF98" s="1"/>
      <c r="AG98" s="1"/>
      <c r="AH98" s="1"/>
    </row>
    <row r="99" spans="1:34" s="49" customFormat="1" ht="12.75">
      <c r="A99" s="60"/>
      <c r="B99" s="60"/>
      <c r="C99" s="60"/>
      <c r="D99" s="60"/>
      <c r="E99" s="60"/>
      <c r="F99" s="93"/>
      <c r="G99" s="87"/>
      <c r="H99" s="60"/>
      <c r="I99" s="13">
        <f t="shared" si="42"/>
        <v>0</v>
      </c>
      <c r="J99" s="13">
        <f t="shared" si="33"/>
        <v>0</v>
      </c>
      <c r="K99" s="13">
        <f>I99*1.1</f>
        <v>0</v>
      </c>
      <c r="L99" s="13"/>
      <c r="M99" s="60"/>
      <c r="N99" s="93"/>
      <c r="O99" s="60"/>
      <c r="P99" s="93"/>
      <c r="Q99" s="88">
        <f t="shared" si="41"/>
        <v>0</v>
      </c>
      <c r="R99" s="95"/>
      <c r="S99" s="93"/>
      <c r="T99" s="95"/>
      <c r="U99" s="93"/>
      <c r="V99" s="95"/>
      <c r="W99" s="93"/>
      <c r="X99" s="88">
        <f t="shared" si="40"/>
        <v>0</v>
      </c>
      <c r="Y99" s="87"/>
      <c r="Z99" s="60"/>
      <c r="AA99" s="136"/>
      <c r="AB99" s="88">
        <f>Z99*AA99</f>
        <v>0</v>
      </c>
      <c r="AC99" s="11"/>
      <c r="AD99" s="100"/>
      <c r="AE99" s="94"/>
      <c r="AF99" s="1"/>
      <c r="AG99" s="1"/>
      <c r="AH99" s="1"/>
    </row>
    <row r="100" spans="1:34" s="49" customFormat="1" ht="15.75" customHeight="1">
      <c r="A100" s="60"/>
      <c r="B100" s="98" t="s">
        <v>190</v>
      </c>
      <c r="C100" s="98"/>
      <c r="D100" s="98"/>
      <c r="E100" s="60"/>
      <c r="F100" s="98"/>
      <c r="G100" s="101"/>
      <c r="H100" s="98"/>
      <c r="I100" s="13">
        <f t="shared" si="42"/>
        <v>0</v>
      </c>
      <c r="J100" s="13">
        <f t="shared" si="33"/>
        <v>0</v>
      </c>
      <c r="K100" s="13">
        <f>I100*1.1</f>
        <v>0</v>
      </c>
      <c r="L100" s="13"/>
      <c r="M100" s="60"/>
      <c r="N100" s="60"/>
      <c r="O100" s="60"/>
      <c r="P100" s="93"/>
      <c r="Q100" s="88">
        <f t="shared" si="41"/>
        <v>0</v>
      </c>
      <c r="R100" s="95"/>
      <c r="S100" s="60"/>
      <c r="T100" s="60"/>
      <c r="U100" s="60"/>
      <c r="V100" s="60"/>
      <c r="W100" s="60"/>
      <c r="X100" s="88">
        <f t="shared" si="40"/>
        <v>0</v>
      </c>
      <c r="Y100" s="87"/>
      <c r="Z100" s="60"/>
      <c r="AA100" s="136"/>
      <c r="AB100" s="88">
        <f>Z100*AA100</f>
        <v>0</v>
      </c>
      <c r="AC100" s="11"/>
      <c r="AD100" s="100"/>
      <c r="AE100" s="94"/>
      <c r="AF100" s="1"/>
      <c r="AG100" s="1"/>
      <c r="AH100" s="1"/>
    </row>
    <row r="101" spans="1:34" s="50" customFormat="1" ht="44.25" customHeight="1">
      <c r="A101" s="96">
        <v>82</v>
      </c>
      <c r="B101" s="274" t="s">
        <v>191</v>
      </c>
      <c r="C101" s="230" t="s">
        <v>171</v>
      </c>
      <c r="D101" s="39" t="s">
        <v>239</v>
      </c>
      <c r="E101" s="232"/>
      <c r="F101" s="269">
        <v>17697</v>
      </c>
      <c r="G101" s="230">
        <v>5.02</v>
      </c>
      <c r="H101" s="39" t="s">
        <v>54</v>
      </c>
      <c r="I101" s="13">
        <f>G101*17697</f>
        <v>88838.93999999999</v>
      </c>
      <c r="J101" s="13">
        <f t="shared" si="33"/>
        <v>303829.1748</v>
      </c>
      <c r="K101" s="13">
        <f aca="true" t="shared" si="46" ref="K101:K109">J101*1.1</f>
        <v>334212.09228</v>
      </c>
      <c r="L101" s="8"/>
      <c r="M101" s="96"/>
      <c r="N101" s="270"/>
      <c r="O101" s="271"/>
      <c r="P101" s="270">
        <f>O101*F101</f>
        <v>0</v>
      </c>
      <c r="Q101" s="88">
        <f t="shared" si="41"/>
        <v>334212.09228</v>
      </c>
      <c r="R101" s="36"/>
      <c r="S101" s="269">
        <f aca="true" t="shared" si="47" ref="S101:S109">F101*R101</f>
        <v>0</v>
      </c>
      <c r="T101" s="39"/>
      <c r="U101" s="269"/>
      <c r="V101" s="36"/>
      <c r="W101" s="269">
        <f>F101*V101</f>
        <v>0</v>
      </c>
      <c r="X101" s="88">
        <f>Q101</f>
        <v>334212.09228</v>
      </c>
      <c r="Y101" s="272">
        <v>1</v>
      </c>
      <c r="Z101" s="269">
        <f aca="true" t="shared" si="48" ref="Z101:Z118">X101*Y101</f>
        <v>334212.09228</v>
      </c>
      <c r="AA101" s="231"/>
      <c r="AB101" s="88">
        <f>Z101</f>
        <v>334212.09228</v>
      </c>
      <c r="AC101" s="230"/>
      <c r="AD101" s="275"/>
      <c r="AE101" s="119"/>
      <c r="AF101" s="65"/>
      <c r="AG101" s="65"/>
      <c r="AH101" s="65"/>
    </row>
    <row r="102" spans="1:34" s="50" customFormat="1" ht="42" customHeight="1">
      <c r="A102" s="96">
        <v>83</v>
      </c>
      <c r="B102" s="274" t="s">
        <v>191</v>
      </c>
      <c r="C102" s="11" t="s">
        <v>63</v>
      </c>
      <c r="D102" s="7" t="s">
        <v>239</v>
      </c>
      <c r="E102" s="232"/>
      <c r="F102" s="269">
        <v>17697</v>
      </c>
      <c r="G102" s="230">
        <v>4.88</v>
      </c>
      <c r="H102" s="39" t="s">
        <v>54</v>
      </c>
      <c r="I102" s="13">
        <f t="shared" si="42"/>
        <v>86361.36</v>
      </c>
      <c r="J102" s="13">
        <f t="shared" si="33"/>
        <v>295355.8512</v>
      </c>
      <c r="K102" s="13">
        <f t="shared" si="46"/>
        <v>324891.43632</v>
      </c>
      <c r="L102" s="8"/>
      <c r="M102" s="96"/>
      <c r="N102" s="270"/>
      <c r="O102" s="271"/>
      <c r="P102" s="270">
        <f>O102*F102</f>
        <v>0</v>
      </c>
      <c r="Q102" s="88">
        <f t="shared" si="41"/>
        <v>324891.43632</v>
      </c>
      <c r="R102" s="36"/>
      <c r="S102" s="269">
        <f>F102*R102</f>
        <v>0</v>
      </c>
      <c r="T102" s="39"/>
      <c r="U102" s="269"/>
      <c r="V102" s="36"/>
      <c r="W102" s="269">
        <f>F102*V102</f>
        <v>0</v>
      </c>
      <c r="X102" s="88">
        <f t="shared" si="40"/>
        <v>324891.43632</v>
      </c>
      <c r="Y102" s="272">
        <v>1</v>
      </c>
      <c r="Z102" s="269">
        <f>X102*Y102</f>
        <v>324891.43632</v>
      </c>
      <c r="AA102" s="231"/>
      <c r="AB102" s="88">
        <f>Z102</f>
        <v>324891.43632</v>
      </c>
      <c r="AC102" s="230"/>
      <c r="AD102" s="275">
        <f aca="true" t="shared" si="49" ref="AD102:AD112">AC102*J102</f>
        <v>0</v>
      </c>
      <c r="AE102" s="119"/>
      <c r="AF102" s="65"/>
      <c r="AG102" s="65"/>
      <c r="AH102" s="65"/>
    </row>
    <row r="103" spans="1:34" s="49" customFormat="1" ht="25.5" customHeight="1">
      <c r="A103" s="96">
        <v>84</v>
      </c>
      <c r="B103" s="55" t="s">
        <v>65</v>
      </c>
      <c r="C103" s="7" t="s">
        <v>148</v>
      </c>
      <c r="D103" s="7"/>
      <c r="E103" s="60"/>
      <c r="F103" s="39">
        <v>17697</v>
      </c>
      <c r="G103" s="230">
        <v>4.77</v>
      </c>
      <c r="H103" s="39" t="s">
        <v>31</v>
      </c>
      <c r="I103" s="13">
        <f t="shared" si="42"/>
        <v>84414.68999999999</v>
      </c>
      <c r="J103" s="13">
        <f t="shared" si="33"/>
        <v>288698.2398</v>
      </c>
      <c r="K103" s="13">
        <f t="shared" si="46"/>
        <v>317568.06378</v>
      </c>
      <c r="L103" s="13"/>
      <c r="M103" s="39"/>
      <c r="N103" s="39"/>
      <c r="O103" s="39"/>
      <c r="P103" s="39"/>
      <c r="Q103" s="88">
        <f t="shared" si="41"/>
        <v>317568.06378</v>
      </c>
      <c r="R103" s="36"/>
      <c r="S103" s="269">
        <f t="shared" si="47"/>
        <v>0</v>
      </c>
      <c r="T103" s="36"/>
      <c r="U103" s="269">
        <f aca="true" t="shared" si="50" ref="U103:U129">F103*T103</f>
        <v>0</v>
      </c>
      <c r="V103" s="36"/>
      <c r="W103" s="269">
        <f>F103*V103</f>
        <v>0</v>
      </c>
      <c r="X103" s="88">
        <f t="shared" si="40"/>
        <v>317568.06378</v>
      </c>
      <c r="Y103" s="247">
        <v>0.75</v>
      </c>
      <c r="Z103" s="269">
        <f t="shared" si="48"/>
        <v>238176.04783500003</v>
      </c>
      <c r="AA103" s="231"/>
      <c r="AB103" s="88">
        <f>Z103</f>
        <v>238176.04783500003</v>
      </c>
      <c r="AC103" s="11">
        <v>0.5</v>
      </c>
      <c r="AD103" s="275">
        <f t="shared" si="49"/>
        <v>144349.1199</v>
      </c>
      <c r="AE103" s="119"/>
      <c r="AF103" s="1"/>
      <c r="AG103" s="1"/>
      <c r="AH103" s="1"/>
    </row>
    <row r="104" spans="1:34" s="49" customFormat="1" ht="12.75">
      <c r="A104" s="96">
        <v>85</v>
      </c>
      <c r="B104" s="55" t="s">
        <v>65</v>
      </c>
      <c r="C104" s="7" t="s">
        <v>148</v>
      </c>
      <c r="D104" s="7"/>
      <c r="E104" s="60"/>
      <c r="F104" s="39">
        <v>17697</v>
      </c>
      <c r="G104" s="230">
        <v>4.77</v>
      </c>
      <c r="H104" s="39" t="s">
        <v>31</v>
      </c>
      <c r="I104" s="13">
        <f t="shared" si="42"/>
        <v>84414.68999999999</v>
      </c>
      <c r="J104" s="13">
        <f t="shared" si="33"/>
        <v>288698.2398</v>
      </c>
      <c r="K104" s="13">
        <f t="shared" si="46"/>
        <v>317568.06378</v>
      </c>
      <c r="L104" s="13"/>
      <c r="M104" s="39"/>
      <c r="N104" s="39"/>
      <c r="O104" s="39"/>
      <c r="P104" s="39"/>
      <c r="Q104" s="88">
        <f t="shared" si="41"/>
        <v>317568.06378</v>
      </c>
      <c r="R104" s="36"/>
      <c r="S104" s="269"/>
      <c r="T104" s="36"/>
      <c r="U104" s="269"/>
      <c r="V104" s="36"/>
      <c r="W104" s="269"/>
      <c r="X104" s="88">
        <f t="shared" si="40"/>
        <v>317568.06378</v>
      </c>
      <c r="Y104" s="247">
        <v>0.5</v>
      </c>
      <c r="Z104" s="269">
        <f>X104*Y104</f>
        <v>158784.03189</v>
      </c>
      <c r="AA104" s="135">
        <f>AB104/Z104</f>
        <v>1.421364587569801</v>
      </c>
      <c r="AB104" s="88">
        <v>225690</v>
      </c>
      <c r="AC104" s="11">
        <v>0.5</v>
      </c>
      <c r="AD104" s="275">
        <f>AB104</f>
        <v>225690</v>
      </c>
      <c r="AE104" s="119"/>
      <c r="AF104" s="1"/>
      <c r="AG104" s="1"/>
      <c r="AH104" s="1"/>
    </row>
    <row r="105" spans="1:34" s="49" customFormat="1" ht="22.5">
      <c r="A105" s="60">
        <v>86</v>
      </c>
      <c r="B105" s="55" t="s">
        <v>192</v>
      </c>
      <c r="C105" s="7" t="s">
        <v>148</v>
      </c>
      <c r="D105" s="13" t="s">
        <v>238</v>
      </c>
      <c r="E105" s="60"/>
      <c r="F105" s="39">
        <v>17697</v>
      </c>
      <c r="G105" s="230">
        <v>5.99</v>
      </c>
      <c r="H105" s="39" t="s">
        <v>28</v>
      </c>
      <c r="I105" s="13">
        <f t="shared" si="42"/>
        <v>106005.03</v>
      </c>
      <c r="J105" s="13">
        <f t="shared" si="33"/>
        <v>362537.20259999996</v>
      </c>
      <c r="K105" s="13">
        <f t="shared" si="46"/>
        <v>398790.92286</v>
      </c>
      <c r="L105" s="13"/>
      <c r="M105" s="39"/>
      <c r="N105" s="39"/>
      <c r="O105" s="39"/>
      <c r="P105" s="39"/>
      <c r="Q105" s="88">
        <f t="shared" si="41"/>
        <v>398790.92286</v>
      </c>
      <c r="R105" s="36"/>
      <c r="S105" s="269">
        <f t="shared" si="47"/>
        <v>0</v>
      </c>
      <c r="T105" s="36"/>
      <c r="U105" s="269">
        <f t="shared" si="50"/>
        <v>0</v>
      </c>
      <c r="V105" s="36"/>
      <c r="W105" s="269">
        <f>F105*V105</f>
        <v>0</v>
      </c>
      <c r="X105" s="88">
        <f t="shared" si="40"/>
        <v>398790.92286</v>
      </c>
      <c r="Y105" s="247">
        <v>0.5</v>
      </c>
      <c r="Z105" s="269">
        <f>X105*Y105</f>
        <v>199395.46143</v>
      </c>
      <c r="AA105" s="231">
        <f>AB105/Z105</f>
        <v>1.499999036362219</v>
      </c>
      <c r="AB105" s="88">
        <v>299093</v>
      </c>
      <c r="AC105" s="11">
        <v>0.5</v>
      </c>
      <c r="AD105" s="275">
        <f>AB105</f>
        <v>299093</v>
      </c>
      <c r="AE105" s="119"/>
      <c r="AF105" s="1"/>
      <c r="AG105" s="1"/>
      <c r="AH105" s="1"/>
    </row>
    <row r="106" spans="1:34" s="49" customFormat="1" ht="22.5">
      <c r="A106" s="96">
        <v>87</v>
      </c>
      <c r="B106" s="55" t="s">
        <v>193</v>
      </c>
      <c r="C106" s="273" t="s">
        <v>208</v>
      </c>
      <c r="D106" s="13" t="s">
        <v>240</v>
      </c>
      <c r="E106" s="60"/>
      <c r="F106" s="39">
        <v>17697</v>
      </c>
      <c r="G106" s="230">
        <v>5.21</v>
      </c>
      <c r="H106" s="39" t="s">
        <v>29</v>
      </c>
      <c r="I106" s="13">
        <f t="shared" si="42"/>
        <v>92201.37</v>
      </c>
      <c r="J106" s="13">
        <f t="shared" si="33"/>
        <v>315328.68539999996</v>
      </c>
      <c r="K106" s="13">
        <f t="shared" si="46"/>
        <v>346861.55393999995</v>
      </c>
      <c r="L106" s="13"/>
      <c r="M106" s="39"/>
      <c r="N106" s="39"/>
      <c r="O106" s="39"/>
      <c r="P106" s="39"/>
      <c r="Q106" s="88">
        <f t="shared" si="41"/>
        <v>346861.55393999995</v>
      </c>
      <c r="R106" s="36"/>
      <c r="S106" s="269">
        <f t="shared" si="47"/>
        <v>0</v>
      </c>
      <c r="T106" s="36"/>
      <c r="U106" s="269">
        <f t="shared" si="50"/>
        <v>0</v>
      </c>
      <c r="V106" s="36"/>
      <c r="W106" s="269"/>
      <c r="X106" s="88">
        <f t="shared" si="40"/>
        <v>346861.55393999995</v>
      </c>
      <c r="Y106" s="247">
        <v>0.25</v>
      </c>
      <c r="Z106" s="269">
        <f>X106*Y106</f>
        <v>86715.38848499999</v>
      </c>
      <c r="AA106" s="231">
        <f>AB106/Z106</f>
        <v>2.9993868971133173</v>
      </c>
      <c r="AB106" s="88">
        <v>260093</v>
      </c>
      <c r="AC106" s="11">
        <v>0.5</v>
      </c>
      <c r="AD106" s="275">
        <f>AB106</f>
        <v>260093</v>
      </c>
      <c r="AE106" s="208" t="s">
        <v>33</v>
      </c>
      <c r="AF106" s="1"/>
      <c r="AG106" s="1"/>
      <c r="AH106" s="1"/>
    </row>
    <row r="107" spans="1:34" s="49" customFormat="1" ht="22.5">
      <c r="A107" s="96">
        <v>88</v>
      </c>
      <c r="B107" s="55" t="s">
        <v>193</v>
      </c>
      <c r="C107" s="273" t="s">
        <v>169</v>
      </c>
      <c r="D107" s="13"/>
      <c r="E107" s="55"/>
      <c r="F107" s="39">
        <v>17697</v>
      </c>
      <c r="G107" s="230">
        <v>4.3</v>
      </c>
      <c r="H107" s="39" t="s">
        <v>31</v>
      </c>
      <c r="I107" s="13">
        <f t="shared" si="42"/>
        <v>76097.09999999999</v>
      </c>
      <c r="J107" s="13">
        <f t="shared" si="33"/>
        <v>260252.08199999997</v>
      </c>
      <c r="K107" s="13">
        <f t="shared" si="46"/>
        <v>286277.2902</v>
      </c>
      <c r="L107" s="13"/>
      <c r="M107" s="39"/>
      <c r="N107" s="39"/>
      <c r="O107" s="39"/>
      <c r="P107" s="39"/>
      <c r="Q107" s="88">
        <f t="shared" si="41"/>
        <v>286277.2902</v>
      </c>
      <c r="R107" s="36"/>
      <c r="S107" s="269"/>
      <c r="T107" s="36"/>
      <c r="U107" s="269"/>
      <c r="V107" s="36"/>
      <c r="W107" s="269"/>
      <c r="X107" s="88">
        <f t="shared" si="40"/>
        <v>286277.2902</v>
      </c>
      <c r="Y107" s="247">
        <v>0.5</v>
      </c>
      <c r="Z107" s="269">
        <f>X107*Y107</f>
        <v>143138.6451</v>
      </c>
      <c r="AA107" s="231"/>
      <c r="AB107" s="88">
        <f>Z107</f>
        <v>143138.6451</v>
      </c>
      <c r="AC107" s="11">
        <v>0.5</v>
      </c>
      <c r="AD107" s="275">
        <v>260252</v>
      </c>
      <c r="AE107" s="208"/>
      <c r="AF107" s="1"/>
      <c r="AG107" s="1"/>
      <c r="AH107" s="1"/>
    </row>
    <row r="108" spans="1:34" s="49" customFormat="1" ht="12.75">
      <c r="A108" s="96">
        <v>89</v>
      </c>
      <c r="B108" s="55" t="s">
        <v>68</v>
      </c>
      <c r="C108" s="7" t="s">
        <v>148</v>
      </c>
      <c r="D108" s="13"/>
      <c r="E108" s="60"/>
      <c r="F108" s="39">
        <v>17697</v>
      </c>
      <c r="G108" s="230">
        <v>4.77</v>
      </c>
      <c r="H108" s="39" t="s">
        <v>31</v>
      </c>
      <c r="I108" s="13">
        <f>G108*17697</f>
        <v>84414.68999999999</v>
      </c>
      <c r="J108" s="13">
        <f t="shared" si="33"/>
        <v>288698.2398</v>
      </c>
      <c r="K108" s="13">
        <f t="shared" si="46"/>
        <v>317568.06378</v>
      </c>
      <c r="L108" s="13"/>
      <c r="M108" s="39"/>
      <c r="N108" s="39"/>
      <c r="O108" s="39"/>
      <c r="P108" s="39"/>
      <c r="Q108" s="88">
        <f t="shared" si="41"/>
        <v>317568.06378</v>
      </c>
      <c r="R108" s="36"/>
      <c r="S108" s="269"/>
      <c r="T108" s="36"/>
      <c r="U108" s="269"/>
      <c r="V108" s="36"/>
      <c r="W108" s="269"/>
      <c r="X108" s="88">
        <f t="shared" si="40"/>
        <v>317568.06378</v>
      </c>
      <c r="Y108" s="247">
        <v>0.5</v>
      </c>
      <c r="Z108" s="269">
        <f t="shared" si="48"/>
        <v>158784.03189</v>
      </c>
      <c r="AA108" s="231"/>
      <c r="AB108" s="88">
        <f>Z108</f>
        <v>158784.03189</v>
      </c>
      <c r="AC108" s="11"/>
      <c r="AD108" s="78">
        <f t="shared" si="49"/>
        <v>0</v>
      </c>
      <c r="AE108" s="119"/>
      <c r="AF108" s="1"/>
      <c r="AG108" s="1"/>
      <c r="AH108" s="1"/>
    </row>
    <row r="109" spans="1:34" s="49" customFormat="1" ht="12.75">
      <c r="A109" s="96">
        <v>91</v>
      </c>
      <c r="B109" s="55" t="s">
        <v>32</v>
      </c>
      <c r="C109" s="11" t="s">
        <v>208</v>
      </c>
      <c r="D109" s="13" t="s">
        <v>240</v>
      </c>
      <c r="E109" s="60"/>
      <c r="F109" s="39">
        <v>17697</v>
      </c>
      <c r="G109" s="230">
        <v>5.21</v>
      </c>
      <c r="H109" s="39" t="s">
        <v>29</v>
      </c>
      <c r="I109" s="13">
        <f>G109*F109</f>
        <v>92201.37</v>
      </c>
      <c r="J109" s="13">
        <f t="shared" si="33"/>
        <v>315328.68539999996</v>
      </c>
      <c r="K109" s="13">
        <f t="shared" si="46"/>
        <v>346861.55393999995</v>
      </c>
      <c r="L109" s="13"/>
      <c r="M109" s="39"/>
      <c r="N109" s="39"/>
      <c r="O109" s="39"/>
      <c r="P109" s="39"/>
      <c r="Q109" s="88">
        <f t="shared" si="41"/>
        <v>346861.55393999995</v>
      </c>
      <c r="R109" s="36"/>
      <c r="S109" s="269">
        <f t="shared" si="47"/>
        <v>0</v>
      </c>
      <c r="T109" s="36">
        <v>0.8</v>
      </c>
      <c r="U109" s="269">
        <f t="shared" si="50"/>
        <v>14157.6</v>
      </c>
      <c r="V109" s="36"/>
      <c r="W109" s="269">
        <f>F109*V109</f>
        <v>0</v>
      </c>
      <c r="X109" s="88">
        <f>Q109+U109</f>
        <v>361019.15393999993</v>
      </c>
      <c r="Y109" s="247">
        <v>1</v>
      </c>
      <c r="Z109" s="269">
        <f t="shared" si="48"/>
        <v>361019.15393999993</v>
      </c>
      <c r="AA109" s="231">
        <v>1.42517</v>
      </c>
      <c r="AB109" s="88">
        <v>520455</v>
      </c>
      <c r="AC109" s="11">
        <v>1</v>
      </c>
      <c r="AD109" s="78">
        <f>AB109</f>
        <v>520455</v>
      </c>
      <c r="AE109" s="119"/>
      <c r="AF109" s="1"/>
      <c r="AG109" s="1"/>
      <c r="AH109" s="1"/>
    </row>
    <row r="110" spans="1:34" s="49" customFormat="1" ht="22.5">
      <c r="A110" s="60">
        <v>92</v>
      </c>
      <c r="B110" s="55" t="s">
        <v>194</v>
      </c>
      <c r="C110" s="7" t="s">
        <v>148</v>
      </c>
      <c r="D110" s="8"/>
      <c r="E110" s="60"/>
      <c r="F110" s="39">
        <v>17697</v>
      </c>
      <c r="G110" s="230">
        <v>4.77</v>
      </c>
      <c r="H110" s="39" t="s">
        <v>31</v>
      </c>
      <c r="I110" s="13">
        <f>G110*F110</f>
        <v>84414.68999999999</v>
      </c>
      <c r="J110" s="13">
        <f t="shared" si="33"/>
        <v>288698.2398</v>
      </c>
      <c r="K110" s="13">
        <f aca="true" t="shared" si="51" ref="K110:K116">J110*1.1</f>
        <v>317568.06378</v>
      </c>
      <c r="L110" s="13"/>
      <c r="M110" s="39"/>
      <c r="N110" s="39"/>
      <c r="O110" s="39"/>
      <c r="P110" s="39"/>
      <c r="Q110" s="88">
        <f>K110</f>
        <v>317568.06378</v>
      </c>
      <c r="R110" s="36"/>
      <c r="S110" s="269">
        <f>F110*R110</f>
        <v>0</v>
      </c>
      <c r="T110" s="36">
        <v>0.8</v>
      </c>
      <c r="U110" s="269">
        <f>F110*T110</f>
        <v>14157.6</v>
      </c>
      <c r="V110" s="36"/>
      <c r="W110" s="269">
        <f>F110*V110</f>
        <v>0</v>
      </c>
      <c r="X110" s="88">
        <f>Q110+S110+W110+U110</f>
        <v>331725.66378</v>
      </c>
      <c r="Y110" s="247">
        <v>0.75</v>
      </c>
      <c r="Z110" s="269">
        <f>X110*Y110</f>
        <v>248794.247835</v>
      </c>
      <c r="AA110" s="231"/>
      <c r="AB110" s="88">
        <f>Z110</f>
        <v>248794.247835</v>
      </c>
      <c r="AC110" s="11">
        <v>0.75</v>
      </c>
      <c r="AD110" s="78">
        <f>AC110*J110</f>
        <v>216523.67985</v>
      </c>
      <c r="AE110" s="208" t="s">
        <v>86</v>
      </c>
      <c r="AF110" s="1"/>
      <c r="AG110" s="1"/>
      <c r="AH110" s="1"/>
    </row>
    <row r="111" spans="1:34" s="49" customFormat="1" ht="12.75">
      <c r="A111" s="96">
        <v>94</v>
      </c>
      <c r="B111" s="55" t="s">
        <v>25</v>
      </c>
      <c r="C111" s="263" t="s">
        <v>188</v>
      </c>
      <c r="D111" s="7"/>
      <c r="E111" s="60"/>
      <c r="F111" s="39">
        <v>17697</v>
      </c>
      <c r="G111" s="230">
        <v>4.61</v>
      </c>
      <c r="H111" s="39" t="s">
        <v>31</v>
      </c>
      <c r="I111" s="13">
        <f t="shared" si="42"/>
        <v>81583.17000000001</v>
      </c>
      <c r="J111" s="13">
        <f t="shared" si="33"/>
        <v>279014.4414</v>
      </c>
      <c r="K111" s="13">
        <f t="shared" si="51"/>
        <v>306915.88554000005</v>
      </c>
      <c r="L111" s="13"/>
      <c r="M111" s="39"/>
      <c r="N111" s="39"/>
      <c r="O111" s="39"/>
      <c r="P111" s="39"/>
      <c r="Q111" s="88">
        <f t="shared" si="41"/>
        <v>306915.88554000005</v>
      </c>
      <c r="R111" s="36"/>
      <c r="S111" s="269"/>
      <c r="T111" s="36"/>
      <c r="U111" s="269">
        <f t="shared" si="50"/>
        <v>0</v>
      </c>
      <c r="V111" s="36"/>
      <c r="W111" s="269">
        <f aca="true" t="shared" si="52" ref="W111:W121">F111*V111</f>
        <v>0</v>
      </c>
      <c r="X111" s="88">
        <f t="shared" si="40"/>
        <v>306915.88554000005</v>
      </c>
      <c r="Y111" s="247">
        <v>1.5</v>
      </c>
      <c r="Z111" s="269">
        <f t="shared" si="48"/>
        <v>460373.82831000007</v>
      </c>
      <c r="AA111" s="231"/>
      <c r="AB111" s="88">
        <f>Z111</f>
        <v>460373.82831000007</v>
      </c>
      <c r="AC111" s="11">
        <v>1</v>
      </c>
      <c r="AD111" s="78">
        <f t="shared" si="49"/>
        <v>279014.4414</v>
      </c>
      <c r="AE111" s="119"/>
      <c r="AF111" s="1"/>
      <c r="AG111" s="1"/>
      <c r="AH111" s="1"/>
    </row>
    <row r="112" spans="1:34" s="49" customFormat="1" ht="12.75">
      <c r="A112" s="96">
        <v>95</v>
      </c>
      <c r="B112" s="55" t="s">
        <v>25</v>
      </c>
      <c r="C112" s="263" t="s">
        <v>149</v>
      </c>
      <c r="D112" s="7"/>
      <c r="E112" s="60"/>
      <c r="F112" s="39">
        <v>17697</v>
      </c>
      <c r="G112" s="230">
        <v>4.26</v>
      </c>
      <c r="H112" s="39" t="s">
        <v>31</v>
      </c>
      <c r="I112" s="13">
        <f>G112*F112</f>
        <v>75389.22</v>
      </c>
      <c r="J112" s="13">
        <f t="shared" si="33"/>
        <v>257831.1324</v>
      </c>
      <c r="K112" s="13">
        <f t="shared" si="51"/>
        <v>283614.24564000004</v>
      </c>
      <c r="L112" s="13"/>
      <c r="M112" s="39"/>
      <c r="N112" s="39"/>
      <c r="O112" s="39"/>
      <c r="P112" s="39"/>
      <c r="Q112" s="88">
        <f>K112</f>
        <v>283614.24564000004</v>
      </c>
      <c r="R112" s="36"/>
      <c r="S112" s="269"/>
      <c r="T112" s="36"/>
      <c r="U112" s="269">
        <f>F112*T112</f>
        <v>0</v>
      </c>
      <c r="V112" s="36"/>
      <c r="W112" s="269">
        <f>F112*V112</f>
        <v>0</v>
      </c>
      <c r="X112" s="88">
        <f>Q112+S112+W112+U112</f>
        <v>283614.24564000004</v>
      </c>
      <c r="Y112" s="247">
        <v>0.5</v>
      </c>
      <c r="Z112" s="269">
        <f>X112*Y112</f>
        <v>141807.12282000002</v>
      </c>
      <c r="AA112" s="231"/>
      <c r="AB112" s="88">
        <f>Z112</f>
        <v>141807.12282000002</v>
      </c>
      <c r="AC112" s="11">
        <v>0.5</v>
      </c>
      <c r="AD112" s="78">
        <f t="shared" si="49"/>
        <v>128915.5662</v>
      </c>
      <c r="AE112" s="119"/>
      <c r="AF112" s="1"/>
      <c r="AG112" s="1"/>
      <c r="AH112" s="1"/>
    </row>
    <row r="113" spans="1:34" s="49" customFormat="1" ht="22.5">
      <c r="A113" s="60">
        <v>96</v>
      </c>
      <c r="B113" s="55" t="s">
        <v>195</v>
      </c>
      <c r="C113" s="7" t="s">
        <v>167</v>
      </c>
      <c r="D113" s="7"/>
      <c r="E113" s="94"/>
      <c r="F113" s="39">
        <v>17697</v>
      </c>
      <c r="G113" s="230">
        <v>4.35</v>
      </c>
      <c r="H113" s="39" t="s">
        <v>31</v>
      </c>
      <c r="I113" s="13">
        <f t="shared" si="42"/>
        <v>76981.95</v>
      </c>
      <c r="J113" s="13">
        <f t="shared" si="33"/>
        <v>263278.269</v>
      </c>
      <c r="K113" s="13">
        <f t="shared" si="51"/>
        <v>289606.0959</v>
      </c>
      <c r="L113" s="13"/>
      <c r="M113" s="39"/>
      <c r="N113" s="39"/>
      <c r="O113" s="39"/>
      <c r="P113" s="39"/>
      <c r="Q113" s="88">
        <f t="shared" si="41"/>
        <v>289606.0959</v>
      </c>
      <c r="R113" s="36"/>
      <c r="S113" s="269">
        <f aca="true" t="shared" si="53" ref="S113:S129">F113*R113</f>
        <v>0</v>
      </c>
      <c r="T113" s="36">
        <v>0.8</v>
      </c>
      <c r="U113" s="269">
        <f t="shared" si="50"/>
        <v>14157.6</v>
      </c>
      <c r="V113" s="36"/>
      <c r="W113" s="269">
        <f t="shared" si="52"/>
        <v>0</v>
      </c>
      <c r="X113" s="88">
        <f t="shared" si="40"/>
        <v>303763.6959</v>
      </c>
      <c r="Y113" s="247">
        <v>1.25</v>
      </c>
      <c r="Z113" s="269">
        <f t="shared" si="48"/>
        <v>379704.619875</v>
      </c>
      <c r="AA113" s="231">
        <f>AB113/Z113</f>
        <v>2.0391640224311613</v>
      </c>
      <c r="AB113" s="88">
        <f>619424*Y113</f>
        <v>774280</v>
      </c>
      <c r="AC113" s="11">
        <v>1</v>
      </c>
      <c r="AD113" s="78">
        <v>263278</v>
      </c>
      <c r="AE113" s="119"/>
      <c r="AF113" s="1"/>
      <c r="AG113" s="1"/>
      <c r="AH113" s="1"/>
    </row>
    <row r="114" spans="1:34" s="49" customFormat="1" ht="12.75">
      <c r="A114" s="96">
        <v>98</v>
      </c>
      <c r="B114" s="55" t="s">
        <v>7</v>
      </c>
      <c r="C114" s="7" t="s">
        <v>148</v>
      </c>
      <c r="D114" s="7"/>
      <c r="E114" s="60"/>
      <c r="F114" s="39">
        <v>17697</v>
      </c>
      <c r="G114" s="230">
        <v>4.77</v>
      </c>
      <c r="H114" s="39" t="s">
        <v>28</v>
      </c>
      <c r="I114" s="13">
        <f t="shared" si="42"/>
        <v>84414.68999999999</v>
      </c>
      <c r="J114" s="13">
        <f t="shared" si="33"/>
        <v>288698.2398</v>
      </c>
      <c r="K114" s="13">
        <f t="shared" si="51"/>
        <v>317568.06378</v>
      </c>
      <c r="L114" s="13"/>
      <c r="M114" s="39"/>
      <c r="N114" s="39"/>
      <c r="O114" s="39"/>
      <c r="P114" s="39"/>
      <c r="Q114" s="88">
        <f t="shared" si="41"/>
        <v>317568.06378</v>
      </c>
      <c r="R114" s="36"/>
      <c r="S114" s="269"/>
      <c r="T114" s="36">
        <v>0.8</v>
      </c>
      <c r="U114" s="269">
        <f>F114*T114</f>
        <v>14157.6</v>
      </c>
      <c r="V114" s="36"/>
      <c r="W114" s="269">
        <f>F114*V114</f>
        <v>0</v>
      </c>
      <c r="X114" s="88">
        <f>Q114+S114+W114+U114</f>
        <v>331725.66378</v>
      </c>
      <c r="Y114" s="247">
        <v>1.5</v>
      </c>
      <c r="Z114" s="269">
        <f>X114*Y114</f>
        <v>497588.49567</v>
      </c>
      <c r="AA114" s="231">
        <f>AB114/Z114</f>
        <v>0.6993127916501776</v>
      </c>
      <c r="AB114" s="88">
        <v>347970</v>
      </c>
      <c r="AC114" s="11">
        <v>1</v>
      </c>
      <c r="AD114" s="78">
        <f>AB114</f>
        <v>347970</v>
      </c>
      <c r="AE114" s="119"/>
      <c r="AF114" s="1"/>
      <c r="AG114" s="1"/>
      <c r="AH114" s="1"/>
    </row>
    <row r="115" spans="1:34" s="49" customFormat="1" ht="22.5">
      <c r="A115" s="96">
        <v>99</v>
      </c>
      <c r="B115" s="55" t="s">
        <v>196</v>
      </c>
      <c r="C115" s="7" t="s">
        <v>148</v>
      </c>
      <c r="D115" s="7"/>
      <c r="E115" s="60"/>
      <c r="F115" s="39">
        <v>17697</v>
      </c>
      <c r="G115" s="230">
        <v>4.77</v>
      </c>
      <c r="H115" s="39" t="s">
        <v>28</v>
      </c>
      <c r="I115" s="13">
        <f>G115*F115</f>
        <v>84414.68999999999</v>
      </c>
      <c r="J115" s="13">
        <f t="shared" si="33"/>
        <v>288698.2398</v>
      </c>
      <c r="K115" s="13">
        <f t="shared" si="51"/>
        <v>317568.06378</v>
      </c>
      <c r="L115" s="13"/>
      <c r="M115" s="39"/>
      <c r="N115" s="39"/>
      <c r="O115" s="39"/>
      <c r="P115" s="39"/>
      <c r="Q115" s="88">
        <f>K115</f>
        <v>317568.06378</v>
      </c>
      <c r="R115" s="36"/>
      <c r="S115" s="269">
        <f t="shared" si="53"/>
        <v>0</v>
      </c>
      <c r="T115" s="36">
        <v>0.8</v>
      </c>
      <c r="U115" s="269">
        <f t="shared" si="50"/>
        <v>14157.6</v>
      </c>
      <c r="V115" s="36"/>
      <c r="W115" s="269">
        <f t="shared" si="52"/>
        <v>0</v>
      </c>
      <c r="X115" s="88">
        <f t="shared" si="40"/>
        <v>331725.66378</v>
      </c>
      <c r="Y115" s="247">
        <v>0.5</v>
      </c>
      <c r="Z115" s="269">
        <f t="shared" si="48"/>
        <v>165862.83189</v>
      </c>
      <c r="AA115" s="231">
        <f>AB115/Z115</f>
        <v>1.999995998018408</v>
      </c>
      <c r="AB115" s="88">
        <v>331725</v>
      </c>
      <c r="AC115" s="11"/>
      <c r="AD115" s="78"/>
      <c r="AE115" s="119"/>
      <c r="AF115" s="1"/>
      <c r="AG115" s="1"/>
      <c r="AH115" s="1"/>
    </row>
    <row r="116" spans="1:34" s="49" customFormat="1" ht="22.5">
      <c r="A116" s="60">
        <v>100</v>
      </c>
      <c r="B116" s="55" t="s">
        <v>197</v>
      </c>
      <c r="C116" s="230" t="s">
        <v>209</v>
      </c>
      <c r="D116" s="13" t="s">
        <v>238</v>
      </c>
      <c r="E116" s="60"/>
      <c r="F116" s="39">
        <v>17697</v>
      </c>
      <c r="G116" s="230">
        <v>5.91</v>
      </c>
      <c r="H116" s="39" t="s">
        <v>28</v>
      </c>
      <c r="I116" s="13">
        <f t="shared" si="42"/>
        <v>104589.27</v>
      </c>
      <c r="J116" s="13">
        <f t="shared" si="33"/>
        <v>357695.30340000003</v>
      </c>
      <c r="K116" s="13">
        <f t="shared" si="51"/>
        <v>393464.8337400001</v>
      </c>
      <c r="L116" s="13"/>
      <c r="M116" s="39"/>
      <c r="N116" s="39"/>
      <c r="O116" s="39"/>
      <c r="P116" s="39"/>
      <c r="Q116" s="88">
        <f t="shared" si="41"/>
        <v>393464.8337400001</v>
      </c>
      <c r="R116" s="36"/>
      <c r="S116" s="269">
        <f t="shared" si="53"/>
        <v>0</v>
      </c>
      <c r="T116" s="36">
        <v>0.8</v>
      </c>
      <c r="U116" s="269">
        <f t="shared" si="50"/>
        <v>14157.6</v>
      </c>
      <c r="V116" s="36"/>
      <c r="W116" s="269">
        <f t="shared" si="52"/>
        <v>0</v>
      </c>
      <c r="X116" s="88">
        <f t="shared" si="40"/>
        <v>407622.43374000007</v>
      </c>
      <c r="Y116" s="247">
        <v>0.5</v>
      </c>
      <c r="Z116" s="269">
        <f t="shared" si="48"/>
        <v>203811.21687000003</v>
      </c>
      <c r="AA116" s="231"/>
      <c r="AB116" s="88">
        <f aca="true" t="shared" si="54" ref="AB116:AB131">Z116</f>
        <v>203811.21687000003</v>
      </c>
      <c r="AC116" s="11"/>
      <c r="AD116" s="78">
        <f aca="true" t="shared" si="55" ref="AD116:AD144">AC116*J116</f>
        <v>0</v>
      </c>
      <c r="AE116" s="119"/>
      <c r="AF116" s="1"/>
      <c r="AG116" s="1"/>
      <c r="AH116" s="1"/>
    </row>
    <row r="117" spans="1:34" s="49" customFormat="1" ht="12.75">
      <c r="A117" s="60">
        <v>101</v>
      </c>
      <c r="B117" s="55" t="s">
        <v>198</v>
      </c>
      <c r="C117" s="230" t="s">
        <v>167</v>
      </c>
      <c r="D117" s="8" t="s">
        <v>239</v>
      </c>
      <c r="E117" s="60"/>
      <c r="F117" s="39">
        <v>17697</v>
      </c>
      <c r="G117" s="230">
        <v>5.02</v>
      </c>
      <c r="H117" s="39" t="s">
        <v>60</v>
      </c>
      <c r="I117" s="13">
        <f t="shared" si="42"/>
        <v>88838.93999999999</v>
      </c>
      <c r="J117" s="13">
        <f t="shared" si="33"/>
        <v>303829.1748</v>
      </c>
      <c r="K117" s="13">
        <f aca="true" t="shared" si="56" ref="K117:K132">J117*1.1</f>
        <v>334212.09228</v>
      </c>
      <c r="L117" s="13"/>
      <c r="M117" s="39"/>
      <c r="N117" s="39"/>
      <c r="O117" s="39"/>
      <c r="P117" s="39"/>
      <c r="Q117" s="88">
        <f t="shared" si="41"/>
        <v>334212.09228</v>
      </c>
      <c r="R117" s="36"/>
      <c r="S117" s="269">
        <f>F117*R117</f>
        <v>0</v>
      </c>
      <c r="T117" s="36">
        <v>0.8</v>
      </c>
      <c r="U117" s="269">
        <f>F117*T117</f>
        <v>14157.6</v>
      </c>
      <c r="V117" s="36"/>
      <c r="W117" s="269">
        <f t="shared" si="52"/>
        <v>0</v>
      </c>
      <c r="X117" s="88">
        <f t="shared" si="40"/>
        <v>348369.69227999996</v>
      </c>
      <c r="Y117" s="247">
        <v>1</v>
      </c>
      <c r="Z117" s="269">
        <f>X117*Y117</f>
        <v>348369.69227999996</v>
      </c>
      <c r="AA117" s="231">
        <f>AB117/Z117</f>
        <v>1.6579341222823096</v>
      </c>
      <c r="AB117" s="88">
        <v>577574</v>
      </c>
      <c r="AC117" s="11">
        <v>1</v>
      </c>
      <c r="AD117" s="78">
        <f>AB117</f>
        <v>577574</v>
      </c>
      <c r="AE117" s="119"/>
      <c r="AF117" s="1"/>
      <c r="AG117" s="1"/>
      <c r="AH117" s="1"/>
    </row>
    <row r="118" spans="1:34" s="49" customFormat="1" ht="12.75">
      <c r="A118" s="96">
        <v>103</v>
      </c>
      <c r="B118" s="55" t="s">
        <v>8</v>
      </c>
      <c r="C118" s="230" t="s">
        <v>167</v>
      </c>
      <c r="D118" s="8" t="s">
        <v>239</v>
      </c>
      <c r="E118" s="94"/>
      <c r="F118" s="39">
        <v>17697</v>
      </c>
      <c r="G118" s="230">
        <v>5.04</v>
      </c>
      <c r="H118" s="39" t="s">
        <v>30</v>
      </c>
      <c r="I118" s="13">
        <f t="shared" si="42"/>
        <v>89192.88</v>
      </c>
      <c r="J118" s="13">
        <f t="shared" si="33"/>
        <v>305039.6496</v>
      </c>
      <c r="K118" s="13">
        <f t="shared" si="56"/>
        <v>335543.61456</v>
      </c>
      <c r="L118" s="13"/>
      <c r="M118" s="39"/>
      <c r="N118" s="39"/>
      <c r="O118" s="39"/>
      <c r="P118" s="39"/>
      <c r="Q118" s="88">
        <f t="shared" si="41"/>
        <v>335543.61456</v>
      </c>
      <c r="R118" s="36"/>
      <c r="S118" s="269">
        <f t="shared" si="53"/>
        <v>0</v>
      </c>
      <c r="T118" s="36"/>
      <c r="U118" s="269">
        <f t="shared" si="50"/>
        <v>0</v>
      </c>
      <c r="V118" s="36"/>
      <c r="W118" s="269">
        <f t="shared" si="52"/>
        <v>0</v>
      </c>
      <c r="X118" s="88">
        <f t="shared" si="40"/>
        <v>335543.61456</v>
      </c>
      <c r="Y118" s="247">
        <v>1</v>
      </c>
      <c r="Z118" s="269">
        <f t="shared" si="48"/>
        <v>335543.61456</v>
      </c>
      <c r="AA118" s="231">
        <f>AB118/Z118</f>
        <v>1.4758975540315225</v>
      </c>
      <c r="AB118" s="88">
        <v>495228</v>
      </c>
      <c r="AC118" s="11">
        <v>1</v>
      </c>
      <c r="AD118" s="78">
        <f>J118*Y118</f>
        <v>305039.6496</v>
      </c>
      <c r="AE118" s="119"/>
      <c r="AF118" s="1"/>
      <c r="AG118" s="1"/>
      <c r="AH118" s="1"/>
    </row>
    <row r="119" spans="1:34" s="49" customFormat="1" ht="12.75">
      <c r="A119" s="60">
        <v>104</v>
      </c>
      <c r="B119" s="55" t="s">
        <v>8</v>
      </c>
      <c r="C119" s="7" t="s">
        <v>148</v>
      </c>
      <c r="D119" s="13" t="s">
        <v>238</v>
      </c>
      <c r="E119" s="60"/>
      <c r="F119" s="39">
        <v>17697</v>
      </c>
      <c r="G119" s="230">
        <v>5.99</v>
      </c>
      <c r="H119" s="39" t="s">
        <v>28</v>
      </c>
      <c r="I119" s="13">
        <f t="shared" si="42"/>
        <v>106005.03</v>
      </c>
      <c r="J119" s="13">
        <f t="shared" si="33"/>
        <v>362537.20259999996</v>
      </c>
      <c r="K119" s="13">
        <f t="shared" si="56"/>
        <v>398790.92286</v>
      </c>
      <c r="L119" s="13"/>
      <c r="M119" s="39"/>
      <c r="N119" s="39"/>
      <c r="O119" s="39"/>
      <c r="P119" s="39"/>
      <c r="Q119" s="88">
        <f t="shared" si="41"/>
        <v>398790.92286</v>
      </c>
      <c r="R119" s="36"/>
      <c r="S119" s="269">
        <f>F119*R119</f>
        <v>0</v>
      </c>
      <c r="T119" s="36"/>
      <c r="U119" s="269">
        <f>F119*T119</f>
        <v>0</v>
      </c>
      <c r="V119" s="36"/>
      <c r="W119" s="269">
        <f t="shared" si="52"/>
        <v>0</v>
      </c>
      <c r="X119" s="88">
        <f t="shared" si="40"/>
        <v>398790.92286</v>
      </c>
      <c r="Y119" s="247">
        <v>1.25</v>
      </c>
      <c r="Z119" s="269">
        <f>X119*Y119</f>
        <v>498488.653575</v>
      </c>
      <c r="AA119" s="231"/>
      <c r="AB119" s="88">
        <f t="shared" si="54"/>
        <v>498488.653575</v>
      </c>
      <c r="AC119" s="11">
        <v>1</v>
      </c>
      <c r="AD119" s="78">
        <f t="shared" si="55"/>
        <v>362537.20259999996</v>
      </c>
      <c r="AE119" s="119"/>
      <c r="AF119" s="1"/>
      <c r="AG119" s="1"/>
      <c r="AH119" s="1"/>
    </row>
    <row r="120" spans="1:34" s="49" customFormat="1" ht="22.5">
      <c r="A120" s="96">
        <v>106</v>
      </c>
      <c r="B120" s="55" t="s">
        <v>199</v>
      </c>
      <c r="C120" s="7" t="s">
        <v>148</v>
      </c>
      <c r="D120" s="13" t="s">
        <v>238</v>
      </c>
      <c r="E120" s="60"/>
      <c r="F120" s="39">
        <v>17697</v>
      </c>
      <c r="G120" s="230">
        <v>5.99</v>
      </c>
      <c r="H120" s="39" t="s">
        <v>28</v>
      </c>
      <c r="I120" s="13">
        <f t="shared" si="42"/>
        <v>106005.03</v>
      </c>
      <c r="J120" s="13">
        <f t="shared" si="33"/>
        <v>362537.20259999996</v>
      </c>
      <c r="K120" s="13">
        <f t="shared" si="56"/>
        <v>398790.92286</v>
      </c>
      <c r="L120" s="13"/>
      <c r="M120" s="39"/>
      <c r="N120" s="39"/>
      <c r="O120" s="39"/>
      <c r="P120" s="39"/>
      <c r="Q120" s="88">
        <f>K120</f>
        <v>398790.92286</v>
      </c>
      <c r="R120" s="36"/>
      <c r="S120" s="269">
        <f t="shared" si="53"/>
        <v>0</v>
      </c>
      <c r="T120" s="36"/>
      <c r="U120" s="269">
        <f t="shared" si="50"/>
        <v>0</v>
      </c>
      <c r="V120" s="36"/>
      <c r="W120" s="269">
        <f t="shared" si="52"/>
        <v>0</v>
      </c>
      <c r="X120" s="88">
        <f t="shared" si="40"/>
        <v>398790.92286</v>
      </c>
      <c r="Y120" s="247">
        <v>0.5</v>
      </c>
      <c r="Z120" s="269">
        <f>X120*Y120</f>
        <v>199395.46143</v>
      </c>
      <c r="AA120" s="231"/>
      <c r="AB120" s="88">
        <f t="shared" si="54"/>
        <v>199395.46143</v>
      </c>
      <c r="AC120" s="11">
        <v>0.5</v>
      </c>
      <c r="AD120" s="78">
        <f t="shared" si="55"/>
        <v>181268.60129999998</v>
      </c>
      <c r="AE120" s="119"/>
      <c r="AF120" s="1"/>
      <c r="AG120" s="1"/>
      <c r="AH120" s="1"/>
    </row>
    <row r="121" spans="1:34" s="49" customFormat="1" ht="23.25" customHeight="1">
      <c r="A121" s="60">
        <v>107</v>
      </c>
      <c r="B121" s="55" t="s">
        <v>200</v>
      </c>
      <c r="C121" s="7" t="s">
        <v>148</v>
      </c>
      <c r="D121" s="7"/>
      <c r="E121" s="60"/>
      <c r="F121" s="88">
        <v>17697</v>
      </c>
      <c r="G121" s="11">
        <v>4.77</v>
      </c>
      <c r="H121" s="7" t="s">
        <v>31</v>
      </c>
      <c r="I121" s="13">
        <f t="shared" si="42"/>
        <v>84414.68999999999</v>
      </c>
      <c r="J121" s="13">
        <f t="shared" si="33"/>
        <v>288698.2398</v>
      </c>
      <c r="K121" s="13">
        <f t="shared" si="56"/>
        <v>317568.06378</v>
      </c>
      <c r="L121" s="13"/>
      <c r="M121" s="7"/>
      <c r="N121" s="88"/>
      <c r="O121" s="7"/>
      <c r="P121" s="88"/>
      <c r="Q121" s="88">
        <f t="shared" si="41"/>
        <v>317568.06378</v>
      </c>
      <c r="R121" s="89"/>
      <c r="S121" s="88">
        <f t="shared" si="53"/>
        <v>0</v>
      </c>
      <c r="T121" s="89"/>
      <c r="U121" s="88">
        <f t="shared" si="50"/>
        <v>0</v>
      </c>
      <c r="V121" s="89"/>
      <c r="W121" s="88">
        <f t="shared" si="52"/>
        <v>0</v>
      </c>
      <c r="X121" s="88">
        <f t="shared" si="40"/>
        <v>317568.06378</v>
      </c>
      <c r="Y121" s="11">
        <v>0.5</v>
      </c>
      <c r="Z121" s="88">
        <f>X121*Y121</f>
        <v>158784.03189</v>
      </c>
      <c r="AA121" s="135"/>
      <c r="AB121" s="88">
        <f t="shared" si="54"/>
        <v>158784.03189</v>
      </c>
      <c r="AC121" s="11">
        <v>0.75</v>
      </c>
      <c r="AD121" s="78"/>
      <c r="AE121" s="119"/>
      <c r="AF121" s="1"/>
      <c r="AG121" s="1"/>
      <c r="AH121" s="1"/>
    </row>
    <row r="122" spans="1:34" s="49" customFormat="1" ht="22.5">
      <c r="A122" s="96">
        <v>108</v>
      </c>
      <c r="B122" s="55" t="s">
        <v>200</v>
      </c>
      <c r="C122" s="61" t="s">
        <v>188</v>
      </c>
      <c r="D122" s="7"/>
      <c r="E122" s="276"/>
      <c r="F122" s="88">
        <v>17697</v>
      </c>
      <c r="G122" s="11">
        <v>4.61</v>
      </c>
      <c r="H122" s="7" t="s">
        <v>31</v>
      </c>
      <c r="I122" s="13">
        <f t="shared" si="42"/>
        <v>81583.17000000001</v>
      </c>
      <c r="J122" s="13">
        <f t="shared" si="33"/>
        <v>279014.4414</v>
      </c>
      <c r="K122" s="13">
        <f t="shared" si="56"/>
        <v>306915.88554000005</v>
      </c>
      <c r="L122" s="13"/>
      <c r="M122" s="7"/>
      <c r="N122" s="88"/>
      <c r="O122" s="7"/>
      <c r="P122" s="88"/>
      <c r="Q122" s="88">
        <f t="shared" si="41"/>
        <v>306915.88554000005</v>
      </c>
      <c r="R122" s="89"/>
      <c r="S122" s="88"/>
      <c r="T122" s="89"/>
      <c r="U122" s="88"/>
      <c r="V122" s="89"/>
      <c r="W122" s="88"/>
      <c r="X122" s="88">
        <f t="shared" si="40"/>
        <v>306915.88554000005</v>
      </c>
      <c r="Y122" s="11">
        <v>0.5</v>
      </c>
      <c r="Z122" s="88">
        <f>X122*Y122</f>
        <v>153457.94277000002</v>
      </c>
      <c r="AA122" s="135"/>
      <c r="AB122" s="88">
        <f t="shared" si="54"/>
        <v>153457.94277000002</v>
      </c>
      <c r="AC122" s="11">
        <v>0.75</v>
      </c>
      <c r="AD122" s="78"/>
      <c r="AE122" s="119"/>
      <c r="AF122" s="1"/>
      <c r="AG122" s="1"/>
      <c r="AH122" s="1"/>
    </row>
    <row r="123" spans="1:34" s="49" customFormat="1" ht="35.25" customHeight="1">
      <c r="A123" s="96">
        <v>109</v>
      </c>
      <c r="B123" s="55" t="s">
        <v>55</v>
      </c>
      <c r="C123" s="263" t="s">
        <v>148</v>
      </c>
      <c r="D123" s="13" t="s">
        <v>238</v>
      </c>
      <c r="E123" s="153"/>
      <c r="F123" s="39">
        <v>17697</v>
      </c>
      <c r="G123" s="230">
        <v>5.99</v>
      </c>
      <c r="H123" s="39" t="s">
        <v>28</v>
      </c>
      <c r="I123" s="13">
        <f t="shared" si="42"/>
        <v>106005.03</v>
      </c>
      <c r="J123" s="13">
        <f t="shared" si="33"/>
        <v>362537.20259999996</v>
      </c>
      <c r="K123" s="13">
        <f t="shared" si="56"/>
        <v>398790.92286</v>
      </c>
      <c r="L123" s="13"/>
      <c r="M123" s="39"/>
      <c r="N123" s="39"/>
      <c r="O123" s="39"/>
      <c r="P123" s="39"/>
      <c r="Q123" s="88">
        <f t="shared" si="41"/>
        <v>398790.92286</v>
      </c>
      <c r="R123" s="36"/>
      <c r="S123" s="269">
        <f t="shared" si="53"/>
        <v>0</v>
      </c>
      <c r="T123" s="36"/>
      <c r="U123" s="269">
        <f t="shared" si="50"/>
        <v>0</v>
      </c>
      <c r="V123" s="36"/>
      <c r="W123" s="269">
        <f aca="true" t="shared" si="57" ref="W123:W130">F123*V123</f>
        <v>0</v>
      </c>
      <c r="X123" s="88">
        <f t="shared" si="40"/>
        <v>398790.92286</v>
      </c>
      <c r="Y123" s="247">
        <v>1</v>
      </c>
      <c r="Z123" s="269">
        <f aca="true" t="shared" si="58" ref="Z123:Z129">X123*Y123</f>
        <v>398790.92286</v>
      </c>
      <c r="AA123" s="231"/>
      <c r="AB123" s="88">
        <f t="shared" si="54"/>
        <v>398790.92286</v>
      </c>
      <c r="AC123" s="11">
        <v>1</v>
      </c>
      <c r="AD123" s="78">
        <f t="shared" si="55"/>
        <v>362537.20259999996</v>
      </c>
      <c r="AE123" s="119"/>
      <c r="AF123" s="1"/>
      <c r="AG123" s="1"/>
      <c r="AH123" s="1"/>
    </row>
    <row r="124" spans="1:34" s="49" customFormat="1" ht="35.25" customHeight="1">
      <c r="A124" s="96">
        <v>110</v>
      </c>
      <c r="B124" s="55" t="s">
        <v>55</v>
      </c>
      <c r="C124" s="263" t="s">
        <v>167</v>
      </c>
      <c r="D124" s="7"/>
      <c r="E124" s="153"/>
      <c r="F124" s="39">
        <v>17697</v>
      </c>
      <c r="G124" s="230">
        <v>4.35</v>
      </c>
      <c r="H124" s="7" t="s">
        <v>31</v>
      </c>
      <c r="I124" s="13">
        <f>G124*F124</f>
        <v>76981.95</v>
      </c>
      <c r="J124" s="13">
        <f t="shared" si="33"/>
        <v>263278.269</v>
      </c>
      <c r="K124" s="13">
        <f>J124*1.1</f>
        <v>289606.0959</v>
      </c>
      <c r="L124" s="13"/>
      <c r="M124" s="39"/>
      <c r="N124" s="39"/>
      <c r="O124" s="39"/>
      <c r="P124" s="39"/>
      <c r="Q124" s="88">
        <f>K124</f>
        <v>289606.0959</v>
      </c>
      <c r="R124" s="36"/>
      <c r="S124" s="269">
        <f>F124*R124</f>
        <v>0</v>
      </c>
      <c r="T124" s="36"/>
      <c r="U124" s="269">
        <f>F124*T124</f>
        <v>0</v>
      </c>
      <c r="V124" s="36"/>
      <c r="W124" s="269">
        <f>F124*V124</f>
        <v>0</v>
      </c>
      <c r="X124" s="88">
        <f>Q124+S124+W124+U124</f>
        <v>289606.0959</v>
      </c>
      <c r="Y124" s="247">
        <v>0.25</v>
      </c>
      <c r="Z124" s="269">
        <f t="shared" si="58"/>
        <v>72401.523975</v>
      </c>
      <c r="AA124" s="231"/>
      <c r="AB124" s="88">
        <f t="shared" si="54"/>
        <v>72401.523975</v>
      </c>
      <c r="AC124" s="11"/>
      <c r="AD124" s="78"/>
      <c r="AE124" s="119"/>
      <c r="AF124" s="1"/>
      <c r="AG124" s="1"/>
      <c r="AH124" s="1"/>
    </row>
    <row r="125" spans="1:34" s="49" customFormat="1" ht="12.75">
      <c r="A125" s="96">
        <v>111</v>
      </c>
      <c r="B125" s="55" t="s">
        <v>9</v>
      </c>
      <c r="C125" s="263" t="s">
        <v>148</v>
      </c>
      <c r="D125" s="7"/>
      <c r="E125" s="60"/>
      <c r="F125" s="39">
        <v>17697</v>
      </c>
      <c r="G125" s="230">
        <v>4.77</v>
      </c>
      <c r="H125" s="39" t="s">
        <v>31</v>
      </c>
      <c r="I125" s="13">
        <f t="shared" si="42"/>
        <v>84414.68999999999</v>
      </c>
      <c r="J125" s="13">
        <f t="shared" si="33"/>
        <v>288698.2398</v>
      </c>
      <c r="K125" s="13">
        <f t="shared" si="56"/>
        <v>317568.06378</v>
      </c>
      <c r="L125" s="13"/>
      <c r="M125" s="39"/>
      <c r="N125" s="39"/>
      <c r="O125" s="39"/>
      <c r="P125" s="39"/>
      <c r="Q125" s="88">
        <f t="shared" si="41"/>
        <v>317568.06378</v>
      </c>
      <c r="R125" s="36">
        <v>0.4</v>
      </c>
      <c r="S125" s="269">
        <f t="shared" si="53"/>
        <v>7078.8</v>
      </c>
      <c r="T125" s="36"/>
      <c r="U125" s="269">
        <f t="shared" si="50"/>
        <v>0</v>
      </c>
      <c r="V125" s="36"/>
      <c r="W125" s="269">
        <f t="shared" si="57"/>
        <v>0</v>
      </c>
      <c r="X125" s="88">
        <f t="shared" si="40"/>
        <v>324646.86378</v>
      </c>
      <c r="Y125" s="247">
        <v>1</v>
      </c>
      <c r="Z125" s="269">
        <f t="shared" si="58"/>
        <v>324646.86378</v>
      </c>
      <c r="AA125" s="231">
        <f>AB125/Z125</f>
        <v>1.537849447202197</v>
      </c>
      <c r="AB125" s="88">
        <v>499258</v>
      </c>
      <c r="AC125" s="11">
        <v>1</v>
      </c>
      <c r="AD125" s="78">
        <f>AB125</f>
        <v>499258</v>
      </c>
      <c r="AE125" s="208" t="s">
        <v>86</v>
      </c>
      <c r="AF125" s="1"/>
      <c r="AG125" s="1"/>
      <c r="AH125" s="1"/>
    </row>
    <row r="126" spans="1:34" s="49" customFormat="1" ht="12.75">
      <c r="A126" s="96">
        <v>112</v>
      </c>
      <c r="B126" s="55" t="s">
        <v>67</v>
      </c>
      <c r="C126" s="263" t="s">
        <v>148</v>
      </c>
      <c r="D126" s="7"/>
      <c r="E126" s="60"/>
      <c r="F126" s="39">
        <v>17697</v>
      </c>
      <c r="G126" s="230">
        <v>4.77</v>
      </c>
      <c r="H126" s="39" t="s">
        <v>28</v>
      </c>
      <c r="I126" s="13">
        <f t="shared" si="42"/>
        <v>84414.68999999999</v>
      </c>
      <c r="J126" s="13">
        <f t="shared" si="33"/>
        <v>288698.2398</v>
      </c>
      <c r="K126" s="13">
        <f t="shared" si="56"/>
        <v>317568.06378</v>
      </c>
      <c r="L126" s="13"/>
      <c r="M126" s="39"/>
      <c r="N126" s="39"/>
      <c r="O126" s="39"/>
      <c r="P126" s="39"/>
      <c r="Q126" s="88">
        <f t="shared" si="41"/>
        <v>317568.06378</v>
      </c>
      <c r="R126" s="36">
        <v>0.4</v>
      </c>
      <c r="S126" s="269">
        <f>F126*R126</f>
        <v>7078.8</v>
      </c>
      <c r="T126" s="36"/>
      <c r="U126" s="269">
        <f>F126*T126</f>
        <v>0</v>
      </c>
      <c r="V126" s="36"/>
      <c r="W126" s="269">
        <f t="shared" si="57"/>
        <v>0</v>
      </c>
      <c r="X126" s="88">
        <f t="shared" si="40"/>
        <v>324646.86378</v>
      </c>
      <c r="Y126" s="247">
        <v>0.5</v>
      </c>
      <c r="Z126" s="269">
        <f>X126*Y126</f>
        <v>162323.43189</v>
      </c>
      <c r="AA126" s="231"/>
      <c r="AB126" s="88">
        <f t="shared" si="54"/>
        <v>162323.43189</v>
      </c>
      <c r="AC126" s="11"/>
      <c r="AD126" s="78">
        <f t="shared" si="55"/>
        <v>0</v>
      </c>
      <c r="AE126" s="119"/>
      <c r="AF126" s="1"/>
      <c r="AG126" s="1"/>
      <c r="AH126" s="1"/>
    </row>
    <row r="127" spans="1:34" s="49" customFormat="1" ht="12.75">
      <c r="A127" s="96">
        <v>113</v>
      </c>
      <c r="B127" s="55" t="s">
        <v>66</v>
      </c>
      <c r="C127" s="263" t="s">
        <v>148</v>
      </c>
      <c r="D127" s="13" t="s">
        <v>238</v>
      </c>
      <c r="E127" s="60"/>
      <c r="F127" s="39">
        <v>17697</v>
      </c>
      <c r="G127" s="230">
        <v>5.99</v>
      </c>
      <c r="H127" s="39" t="s">
        <v>58</v>
      </c>
      <c r="I127" s="13">
        <f t="shared" si="42"/>
        <v>106005.03</v>
      </c>
      <c r="J127" s="13">
        <f t="shared" si="33"/>
        <v>362537.20259999996</v>
      </c>
      <c r="K127" s="13">
        <f t="shared" si="56"/>
        <v>398790.92286</v>
      </c>
      <c r="L127" s="13"/>
      <c r="M127" s="39"/>
      <c r="N127" s="39"/>
      <c r="O127" s="39"/>
      <c r="P127" s="39"/>
      <c r="Q127" s="88">
        <f t="shared" si="41"/>
        <v>398790.92286</v>
      </c>
      <c r="R127" s="36"/>
      <c r="S127" s="269"/>
      <c r="T127" s="36"/>
      <c r="U127" s="269">
        <f>F127*T127</f>
        <v>0</v>
      </c>
      <c r="V127" s="36"/>
      <c r="W127" s="269">
        <f t="shared" si="57"/>
        <v>0</v>
      </c>
      <c r="X127" s="88">
        <f t="shared" si="40"/>
        <v>398790.92286</v>
      </c>
      <c r="Y127" s="247">
        <v>0.75</v>
      </c>
      <c r="Z127" s="269">
        <f>X127*Y127</f>
        <v>299093.192145</v>
      </c>
      <c r="AA127" s="231"/>
      <c r="AB127" s="88">
        <f t="shared" si="54"/>
        <v>299093.192145</v>
      </c>
      <c r="AC127" s="11">
        <v>0.75</v>
      </c>
      <c r="AD127" s="78">
        <f t="shared" si="55"/>
        <v>271902.90194999997</v>
      </c>
      <c r="AE127" s="119"/>
      <c r="AF127" s="1"/>
      <c r="AG127" s="1"/>
      <c r="AH127" s="1"/>
    </row>
    <row r="128" spans="1:34" s="49" customFormat="1" ht="13.5" customHeight="1">
      <c r="A128" s="60">
        <v>114</v>
      </c>
      <c r="B128" s="55" t="s">
        <v>10</v>
      </c>
      <c r="C128" s="11" t="s">
        <v>167</v>
      </c>
      <c r="D128" s="7" t="s">
        <v>240</v>
      </c>
      <c r="E128" s="60"/>
      <c r="F128" s="39">
        <v>17697</v>
      </c>
      <c r="G128" s="230">
        <v>5.14</v>
      </c>
      <c r="H128" s="39" t="s">
        <v>29</v>
      </c>
      <c r="I128" s="13">
        <f t="shared" si="42"/>
        <v>90962.57999999999</v>
      </c>
      <c r="J128" s="13">
        <f t="shared" si="33"/>
        <v>311092.02359999996</v>
      </c>
      <c r="K128" s="13">
        <f t="shared" si="56"/>
        <v>342201.22595999995</v>
      </c>
      <c r="L128" s="13"/>
      <c r="M128" s="39"/>
      <c r="N128" s="39"/>
      <c r="O128" s="39"/>
      <c r="P128" s="39"/>
      <c r="Q128" s="88">
        <f t="shared" si="41"/>
        <v>342201.22595999995</v>
      </c>
      <c r="R128" s="36"/>
      <c r="S128" s="269">
        <f t="shared" si="53"/>
        <v>0</v>
      </c>
      <c r="T128" s="36"/>
      <c r="U128" s="269">
        <f t="shared" si="50"/>
        <v>0</v>
      </c>
      <c r="V128" s="36"/>
      <c r="W128" s="269">
        <f t="shared" si="57"/>
        <v>0</v>
      </c>
      <c r="X128" s="88">
        <f t="shared" si="40"/>
        <v>342201.22595999995</v>
      </c>
      <c r="Y128" s="247">
        <v>1</v>
      </c>
      <c r="Z128" s="269">
        <f t="shared" si="58"/>
        <v>342201.22595999995</v>
      </c>
      <c r="AA128" s="231"/>
      <c r="AB128" s="88">
        <f t="shared" si="54"/>
        <v>342201.22595999995</v>
      </c>
      <c r="AC128" s="11"/>
      <c r="AD128" s="78"/>
      <c r="AE128" s="119"/>
      <c r="AF128" s="1"/>
      <c r="AG128" s="1"/>
      <c r="AH128" s="1"/>
    </row>
    <row r="129" spans="1:34" s="49" customFormat="1" ht="12.75">
      <c r="A129" s="96">
        <v>115</v>
      </c>
      <c r="B129" s="55" t="s">
        <v>59</v>
      </c>
      <c r="C129" s="263" t="s">
        <v>148</v>
      </c>
      <c r="D129" s="7" t="s">
        <v>238</v>
      </c>
      <c r="E129" s="60"/>
      <c r="F129" s="7">
        <v>17697</v>
      </c>
      <c r="G129" s="11">
        <v>5.99</v>
      </c>
      <c r="H129" s="7" t="s">
        <v>28</v>
      </c>
      <c r="I129" s="13">
        <f t="shared" si="42"/>
        <v>106005.03</v>
      </c>
      <c r="J129" s="13">
        <f t="shared" si="33"/>
        <v>362537.20259999996</v>
      </c>
      <c r="K129" s="13">
        <f t="shared" si="56"/>
        <v>398790.92286</v>
      </c>
      <c r="L129" s="13"/>
      <c r="M129" s="7"/>
      <c r="N129" s="7"/>
      <c r="O129" s="7"/>
      <c r="P129" s="7"/>
      <c r="Q129" s="88">
        <f t="shared" si="41"/>
        <v>398790.92286</v>
      </c>
      <c r="R129" s="7"/>
      <c r="S129" s="88">
        <f t="shared" si="53"/>
        <v>0</v>
      </c>
      <c r="T129" s="89">
        <v>0.8</v>
      </c>
      <c r="U129" s="88">
        <f t="shared" si="50"/>
        <v>14157.6</v>
      </c>
      <c r="V129" s="89"/>
      <c r="W129" s="88">
        <f t="shared" si="57"/>
        <v>0</v>
      </c>
      <c r="X129" s="88">
        <f t="shared" si="40"/>
        <v>412948.52285999997</v>
      </c>
      <c r="Y129" s="90">
        <v>1.25</v>
      </c>
      <c r="Z129" s="88">
        <f t="shared" si="58"/>
        <v>516185.65357499995</v>
      </c>
      <c r="AA129" s="135"/>
      <c r="AB129" s="88">
        <f t="shared" si="54"/>
        <v>516185.65357499995</v>
      </c>
      <c r="AC129" s="11">
        <v>1</v>
      </c>
      <c r="AD129" s="78">
        <f t="shared" si="55"/>
        <v>362537.20259999996</v>
      </c>
      <c r="AE129" s="119"/>
      <c r="AF129" s="1"/>
      <c r="AG129" s="1"/>
      <c r="AH129" s="1"/>
    </row>
    <row r="130" spans="1:34" s="49" customFormat="1" ht="12.75">
      <c r="A130" s="96">
        <v>116</v>
      </c>
      <c r="B130" s="55" t="s">
        <v>23</v>
      </c>
      <c r="C130" s="7" t="s">
        <v>69</v>
      </c>
      <c r="D130" s="7" t="s">
        <v>239</v>
      </c>
      <c r="E130" s="60"/>
      <c r="F130" s="7">
        <v>17697</v>
      </c>
      <c r="G130" s="11">
        <v>4.89</v>
      </c>
      <c r="H130" s="7" t="s">
        <v>30</v>
      </c>
      <c r="I130" s="13">
        <f t="shared" si="42"/>
        <v>86538.32999999999</v>
      </c>
      <c r="J130" s="13">
        <f aca="true" t="shared" si="59" ref="J130:J172">I130*3.42</f>
        <v>295961.08859999996</v>
      </c>
      <c r="K130" s="13">
        <f t="shared" si="56"/>
        <v>325557.19746</v>
      </c>
      <c r="L130" s="13"/>
      <c r="M130" s="7"/>
      <c r="N130" s="7"/>
      <c r="O130" s="7"/>
      <c r="P130" s="7"/>
      <c r="Q130" s="88">
        <f t="shared" si="41"/>
        <v>325557.19746</v>
      </c>
      <c r="R130" s="7"/>
      <c r="S130" s="88">
        <f aca="true" t="shared" si="60" ref="S130:S135">F130*R130</f>
        <v>0</v>
      </c>
      <c r="T130" s="89">
        <v>0.8</v>
      </c>
      <c r="U130" s="88">
        <f>F130*T130</f>
        <v>14157.6</v>
      </c>
      <c r="V130" s="89"/>
      <c r="W130" s="88">
        <f t="shared" si="57"/>
        <v>0</v>
      </c>
      <c r="X130" s="88">
        <f t="shared" si="40"/>
        <v>339714.79746</v>
      </c>
      <c r="Y130" s="90">
        <v>1.5</v>
      </c>
      <c r="Z130" s="88">
        <f>X130*Y130</f>
        <v>509572.19618999993</v>
      </c>
      <c r="AA130" s="135"/>
      <c r="AB130" s="88">
        <f t="shared" si="54"/>
        <v>509572.19618999993</v>
      </c>
      <c r="AC130" s="11"/>
      <c r="AD130" s="78">
        <f t="shared" si="55"/>
        <v>0</v>
      </c>
      <c r="AE130" s="119"/>
      <c r="AF130" s="1"/>
      <c r="AG130" s="1"/>
      <c r="AH130" s="1"/>
    </row>
    <row r="131" spans="1:34" s="49" customFormat="1" ht="12.75">
      <c r="A131" s="60">
        <v>117</v>
      </c>
      <c r="B131" s="55" t="s">
        <v>32</v>
      </c>
      <c r="C131" s="263" t="s">
        <v>148</v>
      </c>
      <c r="D131" s="7"/>
      <c r="E131" s="60"/>
      <c r="F131" s="7">
        <v>17697</v>
      </c>
      <c r="G131" s="11">
        <v>4.77</v>
      </c>
      <c r="H131" s="7" t="s">
        <v>31</v>
      </c>
      <c r="I131" s="13">
        <f t="shared" si="42"/>
        <v>84414.68999999999</v>
      </c>
      <c r="J131" s="13">
        <f t="shared" si="59"/>
        <v>288698.2398</v>
      </c>
      <c r="K131" s="13">
        <f t="shared" si="56"/>
        <v>317568.06378</v>
      </c>
      <c r="L131" s="13"/>
      <c r="M131" s="7"/>
      <c r="N131" s="7"/>
      <c r="O131" s="7"/>
      <c r="P131" s="7"/>
      <c r="Q131" s="88">
        <f t="shared" si="41"/>
        <v>317568.06378</v>
      </c>
      <c r="R131" s="7"/>
      <c r="S131" s="88">
        <f t="shared" si="60"/>
        <v>0</v>
      </c>
      <c r="T131" s="89">
        <v>0.8</v>
      </c>
      <c r="U131" s="88">
        <f aca="true" t="shared" si="61" ref="U131:U137">F131*T131</f>
        <v>14157.6</v>
      </c>
      <c r="V131" s="89"/>
      <c r="W131" s="88">
        <f aca="true" t="shared" si="62" ref="W131:W137">F131*V131</f>
        <v>0</v>
      </c>
      <c r="X131" s="88">
        <f t="shared" si="40"/>
        <v>331725.66378</v>
      </c>
      <c r="Y131" s="90">
        <v>1.5</v>
      </c>
      <c r="Z131" s="88">
        <f aca="true" t="shared" si="63" ref="Z131:Z138">X131*Y131</f>
        <v>497588.49567</v>
      </c>
      <c r="AA131" s="135"/>
      <c r="AB131" s="88">
        <f t="shared" si="54"/>
        <v>497588.49567</v>
      </c>
      <c r="AC131" s="11">
        <v>1</v>
      </c>
      <c r="AD131" s="78">
        <f t="shared" si="55"/>
        <v>288698.2398</v>
      </c>
      <c r="AE131" s="119"/>
      <c r="AF131" s="1"/>
      <c r="AG131" s="1"/>
      <c r="AH131" s="1"/>
    </row>
    <row r="132" spans="1:34" s="49" customFormat="1" ht="12.75">
      <c r="A132" s="60">
        <v>118</v>
      </c>
      <c r="B132" s="55" t="s">
        <v>32</v>
      </c>
      <c r="C132" s="7" t="s">
        <v>167</v>
      </c>
      <c r="D132" s="7" t="s">
        <v>239</v>
      </c>
      <c r="E132" s="60"/>
      <c r="F132" s="7">
        <v>17697</v>
      </c>
      <c r="G132" s="11">
        <v>5.04</v>
      </c>
      <c r="H132" s="7" t="s">
        <v>30</v>
      </c>
      <c r="I132" s="13">
        <f t="shared" si="42"/>
        <v>89192.88</v>
      </c>
      <c r="J132" s="13">
        <f t="shared" si="59"/>
        <v>305039.6496</v>
      </c>
      <c r="K132" s="13">
        <f t="shared" si="56"/>
        <v>335543.61456</v>
      </c>
      <c r="L132" s="13"/>
      <c r="M132" s="7"/>
      <c r="N132" s="7"/>
      <c r="O132" s="7"/>
      <c r="P132" s="7"/>
      <c r="Q132" s="88">
        <f t="shared" si="41"/>
        <v>335543.61456</v>
      </c>
      <c r="R132" s="7"/>
      <c r="S132" s="88">
        <f t="shared" si="60"/>
        <v>0</v>
      </c>
      <c r="T132" s="89">
        <v>0.8</v>
      </c>
      <c r="U132" s="88">
        <f t="shared" si="61"/>
        <v>14157.6</v>
      </c>
      <c r="V132" s="89"/>
      <c r="W132" s="88">
        <f t="shared" si="62"/>
        <v>0</v>
      </c>
      <c r="X132" s="88">
        <f t="shared" si="40"/>
        <v>349701.21456</v>
      </c>
      <c r="Y132" s="90">
        <v>0.5</v>
      </c>
      <c r="Z132" s="88">
        <f t="shared" si="63"/>
        <v>174850.60728</v>
      </c>
      <c r="AA132" s="135"/>
      <c r="AB132" s="88">
        <v>174851</v>
      </c>
      <c r="AC132" s="11"/>
      <c r="AD132" s="78"/>
      <c r="AE132" s="119"/>
      <c r="AF132" s="1"/>
      <c r="AG132" s="1"/>
      <c r="AH132" s="1"/>
    </row>
    <row r="133" spans="1:34" s="49" customFormat="1" ht="12.75">
      <c r="A133" s="60">
        <v>119</v>
      </c>
      <c r="B133" s="55" t="s">
        <v>32</v>
      </c>
      <c r="C133" s="263" t="s">
        <v>168</v>
      </c>
      <c r="D133" s="7"/>
      <c r="E133" s="60"/>
      <c r="F133" s="7">
        <v>17697</v>
      </c>
      <c r="G133" s="11">
        <v>4.26</v>
      </c>
      <c r="H133" s="7" t="s">
        <v>31</v>
      </c>
      <c r="I133" s="13">
        <f>G133*F133</f>
        <v>75389.22</v>
      </c>
      <c r="J133" s="13">
        <f t="shared" si="59"/>
        <v>257831.1324</v>
      </c>
      <c r="K133" s="13">
        <f aca="true" t="shared" si="64" ref="K133:K138">J133*1.1</f>
        <v>283614.24564000004</v>
      </c>
      <c r="L133" s="13"/>
      <c r="M133" s="7"/>
      <c r="N133" s="7"/>
      <c r="O133" s="7"/>
      <c r="P133" s="7"/>
      <c r="Q133" s="88">
        <f t="shared" si="41"/>
        <v>283614.24564000004</v>
      </c>
      <c r="R133" s="7"/>
      <c r="S133" s="88">
        <f>F133*R133</f>
        <v>0</v>
      </c>
      <c r="T133" s="89">
        <v>0.8</v>
      </c>
      <c r="U133" s="88">
        <f>F133*T133</f>
        <v>14157.6</v>
      </c>
      <c r="V133" s="89"/>
      <c r="W133" s="88">
        <f>F133*V133</f>
        <v>0</v>
      </c>
      <c r="X133" s="88">
        <f t="shared" si="40"/>
        <v>297771.84564</v>
      </c>
      <c r="Y133" s="90">
        <v>0.5</v>
      </c>
      <c r="Z133" s="88">
        <f>X133*Y133</f>
        <v>148885.92282</v>
      </c>
      <c r="AA133" s="135"/>
      <c r="AB133" s="88">
        <f>Z133</f>
        <v>148885.92282</v>
      </c>
      <c r="AC133" s="11"/>
      <c r="AD133" s="78">
        <f t="shared" si="55"/>
        <v>0</v>
      </c>
      <c r="AE133" s="119"/>
      <c r="AF133" s="1"/>
      <c r="AG133" s="1"/>
      <c r="AH133" s="1"/>
    </row>
    <row r="134" spans="1:34" s="49" customFormat="1" ht="33.75">
      <c r="A134" s="60">
        <v>120</v>
      </c>
      <c r="B134" s="55" t="s">
        <v>201</v>
      </c>
      <c r="C134" s="7" t="s">
        <v>149</v>
      </c>
      <c r="D134" s="7"/>
      <c r="E134" s="60"/>
      <c r="F134" s="7">
        <v>17697</v>
      </c>
      <c r="G134" s="11">
        <v>4.26</v>
      </c>
      <c r="H134" s="7" t="s">
        <v>31</v>
      </c>
      <c r="I134" s="13">
        <f>G134*F134</f>
        <v>75389.22</v>
      </c>
      <c r="J134" s="13">
        <f t="shared" si="59"/>
        <v>257831.1324</v>
      </c>
      <c r="K134" s="13">
        <f t="shared" si="64"/>
        <v>283614.24564000004</v>
      </c>
      <c r="L134" s="13"/>
      <c r="M134" s="7"/>
      <c r="N134" s="7"/>
      <c r="O134" s="7"/>
      <c r="P134" s="7"/>
      <c r="Q134" s="88">
        <f t="shared" si="41"/>
        <v>283614.24564000004</v>
      </c>
      <c r="R134" s="7"/>
      <c r="S134" s="88">
        <f t="shared" si="60"/>
        <v>0</v>
      </c>
      <c r="T134" s="89">
        <v>0.8</v>
      </c>
      <c r="U134" s="88">
        <f t="shared" si="61"/>
        <v>14157.6</v>
      </c>
      <c r="V134" s="89"/>
      <c r="W134" s="88">
        <f t="shared" si="62"/>
        <v>0</v>
      </c>
      <c r="X134" s="88">
        <f t="shared" si="40"/>
        <v>297771.84564</v>
      </c>
      <c r="Y134" s="90">
        <v>1.5</v>
      </c>
      <c r="Z134" s="88">
        <f t="shared" si="63"/>
        <v>446657.76846000005</v>
      </c>
      <c r="AA134" s="135"/>
      <c r="AB134" s="88">
        <v>446658</v>
      </c>
      <c r="AC134" s="11">
        <v>1</v>
      </c>
      <c r="AD134" s="78">
        <v>446658</v>
      </c>
      <c r="AE134" s="119"/>
      <c r="AF134" s="1"/>
      <c r="AG134" s="1"/>
      <c r="AH134" s="1"/>
    </row>
    <row r="135" spans="1:34" s="49" customFormat="1" ht="33.75">
      <c r="A135" s="60">
        <v>121</v>
      </c>
      <c r="B135" s="55" t="s">
        <v>201</v>
      </c>
      <c r="C135" s="263" t="s">
        <v>148</v>
      </c>
      <c r="D135" s="7" t="s">
        <v>238</v>
      </c>
      <c r="E135" s="60"/>
      <c r="F135" s="7">
        <v>17697</v>
      </c>
      <c r="G135" s="11">
        <v>5.99</v>
      </c>
      <c r="H135" s="7" t="s">
        <v>28</v>
      </c>
      <c r="I135" s="13">
        <f t="shared" si="42"/>
        <v>106005.03</v>
      </c>
      <c r="J135" s="13">
        <f t="shared" si="59"/>
        <v>362537.20259999996</v>
      </c>
      <c r="K135" s="13">
        <f t="shared" si="64"/>
        <v>398790.92286</v>
      </c>
      <c r="L135" s="13"/>
      <c r="M135" s="7"/>
      <c r="N135" s="7"/>
      <c r="O135" s="7"/>
      <c r="P135" s="7"/>
      <c r="Q135" s="88">
        <f t="shared" si="41"/>
        <v>398790.92286</v>
      </c>
      <c r="R135" s="7"/>
      <c r="S135" s="88">
        <f t="shared" si="60"/>
        <v>0</v>
      </c>
      <c r="T135" s="89">
        <v>0.8</v>
      </c>
      <c r="U135" s="88">
        <f t="shared" si="61"/>
        <v>14157.6</v>
      </c>
      <c r="V135" s="89"/>
      <c r="W135" s="88">
        <f t="shared" si="62"/>
        <v>0</v>
      </c>
      <c r="X135" s="88">
        <f t="shared" si="40"/>
        <v>412948.52285999997</v>
      </c>
      <c r="Y135" s="90">
        <v>0.5</v>
      </c>
      <c r="Z135" s="88">
        <f t="shared" si="63"/>
        <v>206474.26142999998</v>
      </c>
      <c r="AA135" s="135"/>
      <c r="AB135" s="88">
        <f>Z135</f>
        <v>206474.26142999998</v>
      </c>
      <c r="AC135" s="11">
        <v>0.5</v>
      </c>
      <c r="AD135" s="78">
        <f t="shared" si="55"/>
        <v>181268.60129999998</v>
      </c>
      <c r="AE135" s="119"/>
      <c r="AF135" s="1"/>
      <c r="AG135" s="1"/>
      <c r="AH135" s="1"/>
    </row>
    <row r="136" spans="1:34" s="49" customFormat="1" ht="33.75">
      <c r="A136" s="60">
        <v>122</v>
      </c>
      <c r="B136" s="55" t="s">
        <v>202</v>
      </c>
      <c r="C136" s="263" t="s">
        <v>210</v>
      </c>
      <c r="D136" s="7"/>
      <c r="E136" s="60"/>
      <c r="F136" s="7">
        <v>17697</v>
      </c>
      <c r="G136" s="11">
        <v>4.4</v>
      </c>
      <c r="H136" s="7" t="s">
        <v>31</v>
      </c>
      <c r="I136" s="13">
        <f>G136*F136</f>
        <v>77866.8</v>
      </c>
      <c r="J136" s="13">
        <f t="shared" si="59"/>
        <v>266304.456</v>
      </c>
      <c r="K136" s="13">
        <f t="shared" si="64"/>
        <v>292934.90160000004</v>
      </c>
      <c r="L136" s="13"/>
      <c r="M136" s="7"/>
      <c r="N136" s="7"/>
      <c r="O136" s="7"/>
      <c r="P136" s="7"/>
      <c r="Q136" s="88">
        <f t="shared" si="41"/>
        <v>292934.90160000004</v>
      </c>
      <c r="R136" s="7"/>
      <c r="S136" s="88"/>
      <c r="T136" s="89">
        <v>0.8</v>
      </c>
      <c r="U136" s="88">
        <f t="shared" si="61"/>
        <v>14157.6</v>
      </c>
      <c r="V136" s="89"/>
      <c r="W136" s="88">
        <f t="shared" si="62"/>
        <v>0</v>
      </c>
      <c r="X136" s="88">
        <f t="shared" si="40"/>
        <v>307092.5016</v>
      </c>
      <c r="Y136" s="90">
        <v>0.75</v>
      </c>
      <c r="Z136" s="88">
        <v>355299</v>
      </c>
      <c r="AA136" s="135"/>
      <c r="AB136" s="88">
        <v>355299</v>
      </c>
      <c r="AC136" s="11">
        <v>0.75</v>
      </c>
      <c r="AD136" s="78">
        <v>355299</v>
      </c>
      <c r="AE136" s="119"/>
      <c r="AF136" s="1"/>
      <c r="AG136" s="1"/>
      <c r="AH136" s="1"/>
    </row>
    <row r="137" spans="1:34" s="49" customFormat="1" ht="12.75">
      <c r="A137" s="60">
        <v>123</v>
      </c>
      <c r="B137" s="55" t="s">
        <v>203</v>
      </c>
      <c r="C137" s="263" t="s">
        <v>208</v>
      </c>
      <c r="D137" s="7"/>
      <c r="E137" s="60"/>
      <c r="F137" s="7">
        <v>17697</v>
      </c>
      <c r="G137" s="11">
        <v>4.4</v>
      </c>
      <c r="H137" s="7" t="s">
        <v>31</v>
      </c>
      <c r="I137" s="13">
        <f t="shared" si="42"/>
        <v>77866.8</v>
      </c>
      <c r="J137" s="13">
        <f t="shared" si="59"/>
        <v>266304.456</v>
      </c>
      <c r="K137" s="13">
        <f t="shared" si="64"/>
        <v>292934.90160000004</v>
      </c>
      <c r="L137" s="13"/>
      <c r="M137" s="7"/>
      <c r="N137" s="7"/>
      <c r="O137" s="7"/>
      <c r="P137" s="7"/>
      <c r="Q137" s="88">
        <f t="shared" si="41"/>
        <v>292934.90160000004</v>
      </c>
      <c r="R137" s="7"/>
      <c r="S137" s="88">
        <f>F137*R137</f>
        <v>0</v>
      </c>
      <c r="T137" s="89">
        <v>0.8</v>
      </c>
      <c r="U137" s="88">
        <f t="shared" si="61"/>
        <v>14157.6</v>
      </c>
      <c r="V137" s="89"/>
      <c r="W137" s="88">
        <f t="shared" si="62"/>
        <v>0</v>
      </c>
      <c r="X137" s="88">
        <f>Q137+S137+W137+U137</f>
        <v>307092.5016</v>
      </c>
      <c r="Y137" s="90">
        <v>0.5</v>
      </c>
      <c r="Z137" s="88">
        <f t="shared" si="63"/>
        <v>153546.2508</v>
      </c>
      <c r="AA137" s="135">
        <f>AB137/Z137</f>
        <v>1.1387513474864994</v>
      </c>
      <c r="AB137" s="88">
        <v>174851</v>
      </c>
      <c r="AC137" s="11">
        <v>0.5</v>
      </c>
      <c r="AD137" s="78">
        <f>AB137</f>
        <v>174851</v>
      </c>
      <c r="AE137" s="119"/>
      <c r="AF137" s="1"/>
      <c r="AG137" s="1"/>
      <c r="AH137" s="1"/>
    </row>
    <row r="138" spans="1:34" s="49" customFormat="1" ht="29.25" customHeight="1">
      <c r="A138" s="61">
        <v>124</v>
      </c>
      <c r="B138" s="55" t="s">
        <v>204</v>
      </c>
      <c r="C138" s="7" t="s">
        <v>168</v>
      </c>
      <c r="D138" s="7"/>
      <c r="E138" s="60"/>
      <c r="F138" s="88">
        <v>17697</v>
      </c>
      <c r="G138" s="11">
        <v>4.26</v>
      </c>
      <c r="H138" s="7" t="s">
        <v>31</v>
      </c>
      <c r="I138" s="13">
        <f>G138*F138</f>
        <v>75389.22</v>
      </c>
      <c r="J138" s="13">
        <f t="shared" si="59"/>
        <v>257831.1324</v>
      </c>
      <c r="K138" s="13">
        <f t="shared" si="64"/>
        <v>283614.24564000004</v>
      </c>
      <c r="L138" s="39"/>
      <c r="M138" s="8"/>
      <c r="N138" s="39"/>
      <c r="O138" s="151"/>
      <c r="P138" s="39"/>
      <c r="Q138" s="88">
        <f>K138</f>
        <v>283614.24564000004</v>
      </c>
      <c r="R138" s="39"/>
      <c r="S138" s="151"/>
      <c r="T138" s="13"/>
      <c r="U138" s="233"/>
      <c r="V138" s="151"/>
      <c r="W138" s="94"/>
      <c r="X138" s="88">
        <f>Q138</f>
        <v>283614.24564000004</v>
      </c>
      <c r="Y138" s="60">
        <v>0.25</v>
      </c>
      <c r="Z138" s="277">
        <f t="shared" si="63"/>
        <v>70903.56141000001</v>
      </c>
      <c r="AA138" s="137"/>
      <c r="AB138" s="88">
        <f aca="true" t="shared" si="65" ref="AB138:AB144">Z138</f>
        <v>70903.56141000001</v>
      </c>
      <c r="AC138" s="7"/>
      <c r="AD138" s="13">
        <f>AC138*J138</f>
        <v>0</v>
      </c>
      <c r="AE138" s="119"/>
      <c r="AF138" s="1"/>
      <c r="AG138" s="1"/>
      <c r="AH138" s="1"/>
    </row>
    <row r="139" spans="1:34" s="49" customFormat="1" ht="22.5">
      <c r="A139" s="61">
        <v>125</v>
      </c>
      <c r="B139" s="55" t="s">
        <v>204</v>
      </c>
      <c r="C139" s="7" t="s">
        <v>169</v>
      </c>
      <c r="D139" s="7"/>
      <c r="E139" s="60"/>
      <c r="F139" s="88">
        <v>17697</v>
      </c>
      <c r="G139" s="11">
        <v>4.3</v>
      </c>
      <c r="H139" s="7" t="s">
        <v>31</v>
      </c>
      <c r="I139" s="13">
        <f>G139*F139</f>
        <v>76097.09999999999</v>
      </c>
      <c r="J139" s="13">
        <f t="shared" si="59"/>
        <v>260252.08199999997</v>
      </c>
      <c r="K139" s="13">
        <f aca="true" t="shared" si="66" ref="K139:K144">J139*1.1</f>
        <v>286277.2902</v>
      </c>
      <c r="L139" s="39"/>
      <c r="M139" s="8"/>
      <c r="N139" s="39"/>
      <c r="O139" s="151"/>
      <c r="P139" s="39"/>
      <c r="Q139" s="88">
        <f>K139</f>
        <v>286277.2902</v>
      </c>
      <c r="R139" s="39"/>
      <c r="S139" s="151"/>
      <c r="T139" s="13"/>
      <c r="U139" s="233"/>
      <c r="V139" s="151"/>
      <c r="W139" s="94"/>
      <c r="X139" s="88">
        <f>Q139</f>
        <v>286277.2902</v>
      </c>
      <c r="Y139" s="60">
        <v>1</v>
      </c>
      <c r="Z139" s="88">
        <f aca="true" t="shared" si="67" ref="Z139:Z144">X139*Y139</f>
        <v>286277.2902</v>
      </c>
      <c r="AA139" s="135">
        <f>AB139/Z139</f>
        <v>1.463818522619228</v>
      </c>
      <c r="AB139" s="88">
        <v>419058</v>
      </c>
      <c r="AC139" s="7">
        <v>1</v>
      </c>
      <c r="AD139" s="13">
        <f>AB139</f>
        <v>419058</v>
      </c>
      <c r="AE139" s="119"/>
      <c r="AF139" s="1"/>
      <c r="AG139" s="1"/>
      <c r="AH139" s="1"/>
    </row>
    <row r="140" spans="1:34" s="49" customFormat="1" ht="12.75">
      <c r="A140" s="102">
        <v>126</v>
      </c>
      <c r="B140" s="55" t="s">
        <v>73</v>
      </c>
      <c r="C140" s="263" t="s">
        <v>148</v>
      </c>
      <c r="D140" s="7" t="s">
        <v>238</v>
      </c>
      <c r="E140" s="232"/>
      <c r="F140" s="102">
        <v>17697</v>
      </c>
      <c r="G140" s="11">
        <v>5.99</v>
      </c>
      <c r="H140" s="7" t="s">
        <v>28</v>
      </c>
      <c r="I140" s="13">
        <f>G140*F140</f>
        <v>106005.03</v>
      </c>
      <c r="J140" s="13">
        <f t="shared" si="59"/>
        <v>362537.20259999996</v>
      </c>
      <c r="K140" s="13">
        <f t="shared" si="66"/>
        <v>398790.92286</v>
      </c>
      <c r="L140" s="39"/>
      <c r="M140" s="8"/>
      <c r="N140" s="39"/>
      <c r="O140" s="151"/>
      <c r="P140" s="39"/>
      <c r="Q140" s="88">
        <f>K140</f>
        <v>398790.92286</v>
      </c>
      <c r="R140" s="39"/>
      <c r="S140" s="151"/>
      <c r="T140" s="13"/>
      <c r="U140" s="233"/>
      <c r="V140" s="151"/>
      <c r="W140" s="94"/>
      <c r="X140" s="88">
        <f>Q140</f>
        <v>398790.92286</v>
      </c>
      <c r="Y140" s="60">
        <v>0.5</v>
      </c>
      <c r="Z140" s="260">
        <f t="shared" si="67"/>
        <v>199395.46143</v>
      </c>
      <c r="AA140" s="137"/>
      <c r="AB140" s="88">
        <f t="shared" si="65"/>
        <v>199395.46143</v>
      </c>
      <c r="AC140" s="94">
        <v>0.5</v>
      </c>
      <c r="AD140" s="278">
        <f t="shared" si="55"/>
        <v>181268.60129999998</v>
      </c>
      <c r="AE140" s="119"/>
      <c r="AF140" s="1"/>
      <c r="AG140" s="1"/>
      <c r="AH140" s="1"/>
    </row>
    <row r="141" spans="1:34" s="49" customFormat="1" ht="22.5">
      <c r="A141" s="60">
        <v>127</v>
      </c>
      <c r="B141" s="55" t="s">
        <v>199</v>
      </c>
      <c r="C141" s="263" t="s">
        <v>148</v>
      </c>
      <c r="D141" s="7"/>
      <c r="E141" s="280"/>
      <c r="F141" s="102">
        <v>17697</v>
      </c>
      <c r="G141" s="11">
        <v>4.77</v>
      </c>
      <c r="H141" s="7" t="s">
        <v>31</v>
      </c>
      <c r="I141" s="13">
        <f t="shared" si="42"/>
        <v>84414.68999999999</v>
      </c>
      <c r="J141" s="13">
        <f t="shared" si="59"/>
        <v>288698.2398</v>
      </c>
      <c r="K141" s="13">
        <f t="shared" si="66"/>
        <v>317568.06378</v>
      </c>
      <c r="L141" s="39"/>
      <c r="M141" s="8"/>
      <c r="N141" s="39"/>
      <c r="O141" s="151"/>
      <c r="P141" s="39"/>
      <c r="Q141" s="88">
        <f t="shared" si="41"/>
        <v>317568.06378</v>
      </c>
      <c r="R141" s="39"/>
      <c r="S141" s="151"/>
      <c r="T141" s="13"/>
      <c r="U141" s="233"/>
      <c r="V141" s="151"/>
      <c r="W141" s="94"/>
      <c r="X141" s="88">
        <f>Q141+S141+W141+U141</f>
        <v>317568.06378</v>
      </c>
      <c r="Y141" s="60">
        <v>1.25</v>
      </c>
      <c r="Z141" s="88">
        <f t="shared" si="67"/>
        <v>396960.079725</v>
      </c>
      <c r="AA141" s="135"/>
      <c r="AB141" s="88">
        <f t="shared" si="65"/>
        <v>396960.079725</v>
      </c>
      <c r="AC141" s="59">
        <v>1</v>
      </c>
      <c r="AD141" s="78">
        <f t="shared" si="55"/>
        <v>288698.2398</v>
      </c>
      <c r="AE141" s="119"/>
      <c r="AF141" s="1"/>
      <c r="AG141" s="1"/>
      <c r="AH141" s="1"/>
    </row>
    <row r="142" spans="1:34" s="49" customFormat="1" ht="22.5">
      <c r="A142" s="60">
        <v>128</v>
      </c>
      <c r="B142" s="55" t="s">
        <v>205</v>
      </c>
      <c r="C142" s="263" t="s">
        <v>148</v>
      </c>
      <c r="D142" s="7"/>
      <c r="E142" s="96"/>
      <c r="F142" s="88">
        <v>17697</v>
      </c>
      <c r="G142" s="11">
        <v>4.77</v>
      </c>
      <c r="H142" s="7" t="s">
        <v>31</v>
      </c>
      <c r="I142" s="13">
        <f t="shared" si="42"/>
        <v>84414.68999999999</v>
      </c>
      <c r="J142" s="13">
        <f t="shared" si="59"/>
        <v>288698.2398</v>
      </c>
      <c r="K142" s="13">
        <f t="shared" si="66"/>
        <v>317568.06378</v>
      </c>
      <c r="L142" s="13"/>
      <c r="M142" s="7"/>
      <c r="N142" s="88"/>
      <c r="O142" s="7"/>
      <c r="P142" s="88"/>
      <c r="Q142" s="88">
        <f t="shared" si="41"/>
        <v>317568.06378</v>
      </c>
      <c r="R142" s="89"/>
      <c r="S142" s="88">
        <v>0</v>
      </c>
      <c r="T142" s="89"/>
      <c r="U142" s="88">
        <v>0</v>
      </c>
      <c r="V142" s="89"/>
      <c r="W142" s="88" t="e">
        <f>#REF!*V142</f>
        <v>#REF!</v>
      </c>
      <c r="X142" s="88">
        <f>Q142</f>
        <v>317568.06378</v>
      </c>
      <c r="Y142" s="11">
        <v>1.5</v>
      </c>
      <c r="Z142" s="88">
        <f t="shared" si="67"/>
        <v>476352.09567000007</v>
      </c>
      <c r="AA142" s="135"/>
      <c r="AB142" s="88">
        <f t="shared" si="65"/>
        <v>476352.09567000007</v>
      </c>
      <c r="AC142" s="11">
        <v>1</v>
      </c>
      <c r="AD142" s="78">
        <f t="shared" si="55"/>
        <v>288698.2398</v>
      </c>
      <c r="AE142" s="208" t="s">
        <v>86</v>
      </c>
      <c r="AF142" s="1"/>
      <c r="AG142" s="1"/>
      <c r="AH142" s="1"/>
    </row>
    <row r="143" spans="1:34" s="49" customFormat="1" ht="12.75">
      <c r="A143" s="60"/>
      <c r="B143" s="224" t="s">
        <v>206</v>
      </c>
      <c r="C143" s="263" t="s">
        <v>74</v>
      </c>
      <c r="D143" s="7" t="s">
        <v>239</v>
      </c>
      <c r="E143" s="60"/>
      <c r="F143" s="7">
        <v>17697</v>
      </c>
      <c r="G143" s="11">
        <v>4.89</v>
      </c>
      <c r="H143" s="7" t="s">
        <v>30</v>
      </c>
      <c r="I143" s="13">
        <f>G143*F143</f>
        <v>86538.32999999999</v>
      </c>
      <c r="J143" s="13">
        <f>I143*3.42</f>
        <v>295961.08859999996</v>
      </c>
      <c r="K143" s="13">
        <f t="shared" si="66"/>
        <v>325557.19746</v>
      </c>
      <c r="L143" s="13"/>
      <c r="M143" s="60"/>
      <c r="N143" s="93"/>
      <c r="O143" s="60"/>
      <c r="P143" s="93"/>
      <c r="Q143" s="88">
        <f>K143</f>
        <v>325557.19746</v>
      </c>
      <c r="R143" s="89">
        <v>0.2</v>
      </c>
      <c r="S143" s="88">
        <f>F143*R143</f>
        <v>3539.4</v>
      </c>
      <c r="T143" s="89"/>
      <c r="U143" s="88">
        <f>F143*T143</f>
        <v>0</v>
      </c>
      <c r="V143" s="89"/>
      <c r="W143" s="88">
        <f>F143*V143</f>
        <v>0</v>
      </c>
      <c r="X143" s="88">
        <f>Q143+S143+W143+U143</f>
        <v>329096.59746</v>
      </c>
      <c r="Y143" s="90">
        <v>1</v>
      </c>
      <c r="Z143" s="88">
        <f t="shared" si="67"/>
        <v>329096.59746</v>
      </c>
      <c r="AA143" s="135"/>
      <c r="AB143" s="88">
        <f>Z143</f>
        <v>329096.59746</v>
      </c>
      <c r="AC143" s="11"/>
      <c r="AD143" s="78">
        <f>I143*AC143</f>
        <v>0</v>
      </c>
      <c r="AE143" s="208"/>
      <c r="AF143" s="1"/>
      <c r="AG143" s="1"/>
      <c r="AH143" s="1"/>
    </row>
    <row r="144" spans="1:34" s="49" customFormat="1" ht="12.75">
      <c r="A144" s="60">
        <v>129</v>
      </c>
      <c r="B144" s="214" t="s">
        <v>207</v>
      </c>
      <c r="C144" s="279" t="s">
        <v>211</v>
      </c>
      <c r="D144" s="7"/>
      <c r="E144" s="96"/>
      <c r="F144" s="102">
        <v>17697</v>
      </c>
      <c r="G144" s="11">
        <v>4.51</v>
      </c>
      <c r="H144" s="7" t="s">
        <v>31</v>
      </c>
      <c r="I144" s="13">
        <f>G144*F144</f>
        <v>79813.47</v>
      </c>
      <c r="J144" s="13">
        <f t="shared" si="59"/>
        <v>272962.0674</v>
      </c>
      <c r="K144" s="13">
        <f t="shared" si="66"/>
        <v>300258.27414000005</v>
      </c>
      <c r="L144" s="39"/>
      <c r="M144" s="8"/>
      <c r="N144" s="39"/>
      <c r="O144" s="151"/>
      <c r="P144" s="39"/>
      <c r="Q144" s="88">
        <f>K144</f>
        <v>300258.27414000005</v>
      </c>
      <c r="R144" s="39"/>
      <c r="S144" s="151"/>
      <c r="T144" s="13"/>
      <c r="U144" s="233"/>
      <c r="V144" s="151"/>
      <c r="W144" s="94"/>
      <c r="X144" s="88">
        <f>Q144+S144+W144+U144</f>
        <v>300258.27414000005</v>
      </c>
      <c r="Y144" s="60">
        <v>0.5</v>
      </c>
      <c r="Z144" s="88">
        <f t="shared" si="67"/>
        <v>150129.13707000003</v>
      </c>
      <c r="AA144" s="135"/>
      <c r="AB144" s="88">
        <f t="shared" si="65"/>
        <v>150129.13707000003</v>
      </c>
      <c r="AC144" s="59">
        <v>0.5</v>
      </c>
      <c r="AD144" s="78">
        <f t="shared" si="55"/>
        <v>136481.0337</v>
      </c>
      <c r="AE144" s="119"/>
      <c r="AF144" s="1"/>
      <c r="AG144" s="1"/>
      <c r="AH144" s="1"/>
    </row>
    <row r="145" spans="1:34" s="49" customFormat="1" ht="12.75">
      <c r="A145" s="60"/>
      <c r="B145" s="84"/>
      <c r="C145" s="60"/>
      <c r="D145" s="60"/>
      <c r="E145" s="79" t="s">
        <v>154</v>
      </c>
      <c r="F145" s="60"/>
      <c r="G145" s="87"/>
      <c r="H145" s="60"/>
      <c r="I145" s="13">
        <f t="shared" si="42"/>
        <v>0</v>
      </c>
      <c r="J145" s="13">
        <f t="shared" si="59"/>
        <v>0</v>
      </c>
      <c r="K145" s="13">
        <f>I145*1.1</f>
        <v>0</v>
      </c>
      <c r="L145" s="13"/>
      <c r="M145" s="60"/>
      <c r="N145" s="60"/>
      <c r="O145" s="60"/>
      <c r="P145" s="60"/>
      <c r="Q145" s="88">
        <f t="shared" si="41"/>
        <v>0</v>
      </c>
      <c r="R145" s="60"/>
      <c r="S145" s="60"/>
      <c r="T145" s="60"/>
      <c r="U145" s="60"/>
      <c r="V145" s="60"/>
      <c r="W145" s="60"/>
      <c r="X145" s="88">
        <f aca="true" t="shared" si="68" ref="X145:X154">Q145+S145+W145+U145</f>
        <v>0</v>
      </c>
      <c r="Y145" s="105">
        <f aca="true" t="shared" si="69" ref="Y145:AD145">SUM(Y101:Y144)</f>
        <v>36.25</v>
      </c>
      <c r="Z145" s="213">
        <f t="shared" si="69"/>
        <v>12314729.588745002</v>
      </c>
      <c r="AA145" s="105">
        <f t="shared" si="69"/>
        <v>19.358644326766843</v>
      </c>
      <c r="AB145" s="213">
        <f t="shared" si="69"/>
        <v>13942551.518204998</v>
      </c>
      <c r="AC145" s="105">
        <f t="shared" si="69"/>
        <v>24.25</v>
      </c>
      <c r="AD145" s="213">
        <f t="shared" si="69"/>
        <v>8629267.5237</v>
      </c>
      <c r="AE145" s="119"/>
      <c r="AF145" s="1"/>
      <c r="AG145" s="1"/>
      <c r="AH145" s="1"/>
    </row>
    <row r="146" spans="1:34" s="49" customFormat="1" ht="12.75">
      <c r="A146" s="60"/>
      <c r="B146" s="84" t="s">
        <v>212</v>
      </c>
      <c r="C146" s="60"/>
      <c r="D146" s="60"/>
      <c r="E146" s="79"/>
      <c r="F146" s="60"/>
      <c r="G146" s="87"/>
      <c r="H146" s="60"/>
      <c r="I146" s="13">
        <f t="shared" si="42"/>
        <v>0</v>
      </c>
      <c r="J146" s="13">
        <f t="shared" si="59"/>
        <v>0</v>
      </c>
      <c r="K146" s="13">
        <f>I146*1.1</f>
        <v>0</v>
      </c>
      <c r="L146" s="13"/>
      <c r="M146" s="60"/>
      <c r="N146" s="60"/>
      <c r="O146" s="60"/>
      <c r="P146" s="60"/>
      <c r="Q146" s="88">
        <f aca="true" t="shared" si="70" ref="Q146:Q154">K146</f>
        <v>0</v>
      </c>
      <c r="R146" s="60"/>
      <c r="S146" s="60"/>
      <c r="T146" s="60"/>
      <c r="U146" s="60"/>
      <c r="V146" s="60"/>
      <c r="W146" s="60"/>
      <c r="X146" s="88">
        <f t="shared" si="68"/>
        <v>0</v>
      </c>
      <c r="Y146" s="87"/>
      <c r="Z146" s="86"/>
      <c r="AA146" s="136"/>
      <c r="AB146" s="88">
        <f>Z146*AA146</f>
        <v>0</v>
      </c>
      <c r="AC146" s="87"/>
      <c r="AD146" s="106"/>
      <c r="AE146" s="94"/>
      <c r="AF146" s="1"/>
      <c r="AG146" s="1"/>
      <c r="AH146" s="1"/>
    </row>
    <row r="147" spans="1:34" s="49" customFormat="1" ht="22.5">
      <c r="A147" s="60">
        <v>130</v>
      </c>
      <c r="B147" s="256" t="s">
        <v>226</v>
      </c>
      <c r="C147" s="263" t="s">
        <v>148</v>
      </c>
      <c r="D147" s="60"/>
      <c r="E147" s="60"/>
      <c r="F147" s="102">
        <v>17697</v>
      </c>
      <c r="G147" s="11">
        <v>5.77</v>
      </c>
      <c r="H147" s="7" t="s">
        <v>53</v>
      </c>
      <c r="I147" s="13">
        <f aca="true" t="shared" si="71" ref="I147:I154">G147*F147</f>
        <v>102111.68999999999</v>
      </c>
      <c r="J147" s="13">
        <f t="shared" si="59"/>
        <v>349221.9798</v>
      </c>
      <c r="K147" s="13">
        <f>J147*1.1</f>
        <v>384144.17778</v>
      </c>
      <c r="L147" s="13">
        <f>K147*2.02</f>
        <v>775971.2391156</v>
      </c>
      <c r="M147" s="13">
        <f>L147*1.1</f>
        <v>853568.36302716</v>
      </c>
      <c r="N147" s="13">
        <f>M147*2.02</f>
        <v>1724208.0933148633</v>
      </c>
      <c r="O147" s="151"/>
      <c r="P147" s="39"/>
      <c r="Q147" s="88">
        <f t="shared" si="70"/>
        <v>384144.17778</v>
      </c>
      <c r="R147" s="39"/>
      <c r="S147" s="151"/>
      <c r="T147" s="89"/>
      <c r="U147" s="88">
        <f aca="true" t="shared" si="72" ref="U147:U153">F147*T147</f>
        <v>0</v>
      </c>
      <c r="V147" s="151"/>
      <c r="W147" s="94"/>
      <c r="X147" s="88">
        <f t="shared" si="68"/>
        <v>384144.17778</v>
      </c>
      <c r="Y147" s="60">
        <v>0.5</v>
      </c>
      <c r="Z147" s="88">
        <f aca="true" t="shared" si="73" ref="Z147:Z153">X147*Y147</f>
        <v>192072.08889</v>
      </c>
      <c r="AA147" s="135"/>
      <c r="AB147" s="88">
        <f>Z147</f>
        <v>192072.08889</v>
      </c>
      <c r="AC147" s="87"/>
      <c r="AD147" s="106">
        <f aca="true" t="shared" si="74" ref="AD147:AD152">AC147*J147</f>
        <v>0</v>
      </c>
      <c r="AE147" s="94"/>
      <c r="AF147" s="1"/>
      <c r="AG147" s="1"/>
      <c r="AH147" s="1"/>
    </row>
    <row r="148" spans="1:34" s="49" customFormat="1" ht="22.5" customHeight="1">
      <c r="A148" s="60">
        <v>131</v>
      </c>
      <c r="B148" s="281" t="s">
        <v>213</v>
      </c>
      <c r="C148" s="282" t="s">
        <v>171</v>
      </c>
      <c r="D148" s="7" t="s">
        <v>239</v>
      </c>
      <c r="E148" s="60"/>
      <c r="F148" s="102">
        <v>17697</v>
      </c>
      <c r="G148" s="11">
        <v>4.96</v>
      </c>
      <c r="H148" s="7" t="s">
        <v>60</v>
      </c>
      <c r="I148" s="13">
        <f t="shared" si="71"/>
        <v>87777.12</v>
      </c>
      <c r="J148" s="13">
        <f t="shared" si="59"/>
        <v>300197.75039999996</v>
      </c>
      <c r="K148" s="13">
        <f aca="true" t="shared" si="75" ref="K148:K153">J148*1.1</f>
        <v>330217.52544</v>
      </c>
      <c r="L148" s="39"/>
      <c r="M148" s="8"/>
      <c r="N148" s="39"/>
      <c r="O148" s="151"/>
      <c r="P148" s="39"/>
      <c r="Q148" s="88">
        <f t="shared" si="70"/>
        <v>330217.52544</v>
      </c>
      <c r="R148" s="39"/>
      <c r="S148" s="151"/>
      <c r="T148" s="89"/>
      <c r="U148" s="88">
        <f t="shared" si="72"/>
        <v>0</v>
      </c>
      <c r="V148" s="151"/>
      <c r="W148" s="94"/>
      <c r="X148" s="88">
        <f t="shared" si="68"/>
        <v>330217.52544</v>
      </c>
      <c r="Y148" s="60">
        <v>0.5</v>
      </c>
      <c r="Z148" s="88">
        <f t="shared" si="73"/>
        <v>165108.76272</v>
      </c>
      <c r="AA148" s="135"/>
      <c r="AB148" s="88">
        <f>Z148</f>
        <v>165108.76272</v>
      </c>
      <c r="AC148" s="87"/>
      <c r="AD148" s="106">
        <f t="shared" si="74"/>
        <v>0</v>
      </c>
      <c r="AE148" s="94"/>
      <c r="AF148" s="1"/>
      <c r="AG148" s="1"/>
      <c r="AH148" s="1"/>
    </row>
    <row r="149" spans="1:34" s="49" customFormat="1" ht="23.25" customHeight="1">
      <c r="A149" s="60">
        <v>132</v>
      </c>
      <c r="B149" s="281" t="s">
        <v>214</v>
      </c>
      <c r="C149" s="282" t="s">
        <v>217</v>
      </c>
      <c r="D149" s="7" t="s">
        <v>238</v>
      </c>
      <c r="E149" s="60"/>
      <c r="F149" s="102">
        <v>17697</v>
      </c>
      <c r="G149" s="11">
        <v>5.83</v>
      </c>
      <c r="H149" s="7" t="s">
        <v>58</v>
      </c>
      <c r="I149" s="13">
        <f t="shared" si="71"/>
        <v>103173.51</v>
      </c>
      <c r="J149" s="13">
        <f t="shared" si="59"/>
        <v>352853.4042</v>
      </c>
      <c r="K149" s="13">
        <f t="shared" si="75"/>
        <v>388138.74462</v>
      </c>
      <c r="L149" s="39"/>
      <c r="M149" s="8"/>
      <c r="N149" s="39"/>
      <c r="O149" s="151"/>
      <c r="P149" s="39"/>
      <c r="Q149" s="88">
        <f t="shared" si="70"/>
        <v>388138.74462</v>
      </c>
      <c r="R149" s="39"/>
      <c r="S149" s="151"/>
      <c r="T149" s="89"/>
      <c r="U149" s="88">
        <f t="shared" si="72"/>
        <v>0</v>
      </c>
      <c r="V149" s="151"/>
      <c r="W149" s="94"/>
      <c r="X149" s="88">
        <f t="shared" si="68"/>
        <v>388138.74462</v>
      </c>
      <c r="Y149" s="60">
        <v>0.5</v>
      </c>
      <c r="Z149" s="88">
        <f t="shared" si="73"/>
        <v>194069.37231</v>
      </c>
      <c r="AA149" s="135">
        <f>AB149/Z149</f>
        <v>1.5002315745883292</v>
      </c>
      <c r="AB149" s="88">
        <f>582298*Y149</f>
        <v>291149</v>
      </c>
      <c r="AC149" s="87">
        <v>0.5</v>
      </c>
      <c r="AD149" s="106">
        <f>AB149</f>
        <v>291149</v>
      </c>
      <c r="AE149" s="94"/>
      <c r="AF149" s="1"/>
      <c r="AG149" s="1"/>
      <c r="AH149" s="1"/>
    </row>
    <row r="150" spans="1:34" s="49" customFormat="1" ht="22.5" customHeight="1">
      <c r="A150" s="60">
        <v>133</v>
      </c>
      <c r="B150" s="281" t="s">
        <v>213</v>
      </c>
      <c r="C150" s="263" t="s">
        <v>148</v>
      </c>
      <c r="D150" s="60"/>
      <c r="E150" s="60"/>
      <c r="F150" s="102">
        <v>17697</v>
      </c>
      <c r="G150" s="11">
        <v>4.77</v>
      </c>
      <c r="H150" s="7" t="s">
        <v>49</v>
      </c>
      <c r="I150" s="13">
        <f t="shared" si="71"/>
        <v>84414.68999999999</v>
      </c>
      <c r="J150" s="13">
        <f t="shared" si="59"/>
        <v>288698.2398</v>
      </c>
      <c r="K150" s="13">
        <f t="shared" si="75"/>
        <v>317568.06378</v>
      </c>
      <c r="L150" s="39"/>
      <c r="M150" s="8"/>
      <c r="N150" s="39"/>
      <c r="O150" s="151"/>
      <c r="P150" s="39"/>
      <c r="Q150" s="88">
        <f t="shared" si="70"/>
        <v>317568.06378</v>
      </c>
      <c r="R150" s="39"/>
      <c r="S150" s="151"/>
      <c r="T150" s="89"/>
      <c r="U150" s="88">
        <f t="shared" si="72"/>
        <v>0</v>
      </c>
      <c r="V150" s="151"/>
      <c r="W150" s="94"/>
      <c r="X150" s="88">
        <f t="shared" si="68"/>
        <v>317568.06378</v>
      </c>
      <c r="Y150" s="60">
        <v>0.5</v>
      </c>
      <c r="Z150" s="88">
        <f t="shared" si="73"/>
        <v>158784.03189</v>
      </c>
      <c r="AA150" s="135"/>
      <c r="AB150" s="88">
        <f>Z150</f>
        <v>158784.03189</v>
      </c>
      <c r="AC150" s="87"/>
      <c r="AD150" s="106">
        <f t="shared" si="74"/>
        <v>0</v>
      </c>
      <c r="AE150" s="94"/>
      <c r="AF150" s="1"/>
      <c r="AG150" s="1"/>
      <c r="AH150" s="1"/>
    </row>
    <row r="151" spans="1:34" s="49" customFormat="1" ht="22.5" customHeight="1">
      <c r="A151" s="60">
        <v>134</v>
      </c>
      <c r="B151" s="281" t="s">
        <v>213</v>
      </c>
      <c r="C151" s="60" t="s">
        <v>217</v>
      </c>
      <c r="D151" s="60"/>
      <c r="E151" s="60"/>
      <c r="F151" s="102">
        <v>17697</v>
      </c>
      <c r="G151" s="11">
        <v>4.61</v>
      </c>
      <c r="H151" s="7" t="s">
        <v>49</v>
      </c>
      <c r="I151" s="13">
        <f t="shared" si="71"/>
        <v>81583.17000000001</v>
      </c>
      <c r="J151" s="13">
        <f t="shared" si="59"/>
        <v>279014.4414</v>
      </c>
      <c r="K151" s="13">
        <f t="shared" si="75"/>
        <v>306915.88554000005</v>
      </c>
      <c r="L151" s="39"/>
      <c r="M151" s="8"/>
      <c r="N151" s="39"/>
      <c r="O151" s="151"/>
      <c r="P151" s="39"/>
      <c r="Q151" s="88">
        <f t="shared" si="70"/>
        <v>306915.88554000005</v>
      </c>
      <c r="R151" s="39"/>
      <c r="S151" s="151"/>
      <c r="T151" s="89"/>
      <c r="U151" s="88"/>
      <c r="V151" s="151"/>
      <c r="W151" s="94"/>
      <c r="X151" s="88">
        <f t="shared" si="68"/>
        <v>306915.88554000005</v>
      </c>
      <c r="Y151" s="60">
        <v>0.5</v>
      </c>
      <c r="Z151" s="88">
        <f t="shared" si="73"/>
        <v>153457.94277000002</v>
      </c>
      <c r="AA151" s="135"/>
      <c r="AB151" s="88">
        <f>Z151</f>
        <v>153457.94277000002</v>
      </c>
      <c r="AC151" s="87">
        <v>0.5</v>
      </c>
      <c r="AD151" s="106">
        <f t="shared" si="74"/>
        <v>139507.2207</v>
      </c>
      <c r="AE151" s="94"/>
      <c r="AF151" s="1"/>
      <c r="AG151" s="1"/>
      <c r="AH151" s="1"/>
    </row>
    <row r="152" spans="1:34" s="49" customFormat="1" ht="33.75">
      <c r="A152" s="60">
        <v>135</v>
      </c>
      <c r="B152" s="281" t="s">
        <v>215</v>
      </c>
      <c r="C152" s="263" t="s">
        <v>148</v>
      </c>
      <c r="D152" s="7" t="s">
        <v>238</v>
      </c>
      <c r="E152" s="60"/>
      <c r="F152" s="102">
        <v>17697</v>
      </c>
      <c r="G152" s="11">
        <v>5.99</v>
      </c>
      <c r="H152" s="7" t="s">
        <v>58</v>
      </c>
      <c r="I152" s="13">
        <f t="shared" si="71"/>
        <v>106005.03</v>
      </c>
      <c r="J152" s="13">
        <f t="shared" si="59"/>
        <v>362537.20259999996</v>
      </c>
      <c r="K152" s="13">
        <f t="shared" si="75"/>
        <v>398790.92286</v>
      </c>
      <c r="L152" s="39"/>
      <c r="M152" s="8"/>
      <c r="N152" s="39"/>
      <c r="O152" s="151"/>
      <c r="P152" s="39"/>
      <c r="Q152" s="88">
        <f t="shared" si="70"/>
        <v>398790.92286</v>
      </c>
      <c r="R152" s="39"/>
      <c r="S152" s="151"/>
      <c r="T152" s="89"/>
      <c r="U152" s="88">
        <f t="shared" si="72"/>
        <v>0</v>
      </c>
      <c r="V152" s="151"/>
      <c r="W152" s="94"/>
      <c r="X152" s="88">
        <f t="shared" si="68"/>
        <v>398790.92286</v>
      </c>
      <c r="Y152" s="60">
        <v>0.5</v>
      </c>
      <c r="Z152" s="88">
        <f t="shared" si="73"/>
        <v>199395.46143</v>
      </c>
      <c r="AA152" s="135"/>
      <c r="AB152" s="88">
        <f>Z152</f>
        <v>199395.46143</v>
      </c>
      <c r="AC152" s="87">
        <v>0.5</v>
      </c>
      <c r="AD152" s="106">
        <f t="shared" si="74"/>
        <v>181268.60129999998</v>
      </c>
      <c r="AE152" s="94"/>
      <c r="AF152" s="1"/>
      <c r="AG152" s="1"/>
      <c r="AH152" s="1"/>
    </row>
    <row r="153" spans="1:34" s="49" customFormat="1" ht="12.75">
      <c r="A153" s="60">
        <v>136</v>
      </c>
      <c r="B153" s="224" t="s">
        <v>216</v>
      </c>
      <c r="C153" s="263" t="s">
        <v>148</v>
      </c>
      <c r="D153" s="7" t="s">
        <v>238</v>
      </c>
      <c r="E153" s="60"/>
      <c r="F153" s="102">
        <v>17697</v>
      </c>
      <c r="G153" s="11">
        <v>5.99</v>
      </c>
      <c r="H153" s="7" t="s">
        <v>58</v>
      </c>
      <c r="I153" s="13">
        <f t="shared" si="71"/>
        <v>106005.03</v>
      </c>
      <c r="J153" s="13">
        <f t="shared" si="59"/>
        <v>362537.20259999996</v>
      </c>
      <c r="K153" s="13">
        <f t="shared" si="75"/>
        <v>398790.92286</v>
      </c>
      <c r="L153" s="39"/>
      <c r="M153" s="8"/>
      <c r="N153" s="39"/>
      <c r="O153" s="151"/>
      <c r="P153" s="39"/>
      <c r="Q153" s="88">
        <f t="shared" si="70"/>
        <v>398790.92286</v>
      </c>
      <c r="R153" s="39"/>
      <c r="S153" s="151"/>
      <c r="T153" s="89"/>
      <c r="U153" s="88">
        <f t="shared" si="72"/>
        <v>0</v>
      </c>
      <c r="V153" s="151"/>
      <c r="W153" s="94"/>
      <c r="X153" s="88">
        <f t="shared" si="68"/>
        <v>398790.92286</v>
      </c>
      <c r="Y153" s="60">
        <v>1</v>
      </c>
      <c r="Z153" s="88">
        <f t="shared" si="73"/>
        <v>398790.92286</v>
      </c>
      <c r="AA153" s="135"/>
      <c r="AB153" s="88">
        <f>Z153</f>
        <v>398790.92286</v>
      </c>
      <c r="AC153" s="87"/>
      <c r="AD153" s="106"/>
      <c r="AE153" s="94"/>
      <c r="AF153" s="1"/>
      <c r="AG153" s="1"/>
      <c r="AH153" s="1"/>
    </row>
    <row r="154" spans="1:34" s="49" customFormat="1" ht="12.75">
      <c r="A154" s="60"/>
      <c r="B154" s="84" t="s">
        <v>154</v>
      </c>
      <c r="C154" s="60"/>
      <c r="D154" s="60"/>
      <c r="E154" s="79" t="s">
        <v>154</v>
      </c>
      <c r="F154" s="60"/>
      <c r="G154" s="87"/>
      <c r="H154" s="60"/>
      <c r="I154" s="13">
        <f t="shared" si="71"/>
        <v>0</v>
      </c>
      <c r="J154" s="13">
        <f t="shared" si="59"/>
        <v>0</v>
      </c>
      <c r="K154" s="13">
        <f>I154*1.1</f>
        <v>0</v>
      </c>
      <c r="L154" s="13"/>
      <c r="M154" s="60"/>
      <c r="N154" s="60"/>
      <c r="O154" s="60"/>
      <c r="P154" s="60"/>
      <c r="Q154" s="88">
        <f t="shared" si="70"/>
        <v>0</v>
      </c>
      <c r="R154" s="60"/>
      <c r="S154" s="60"/>
      <c r="T154" s="60"/>
      <c r="U154" s="60"/>
      <c r="V154" s="60"/>
      <c r="W154" s="60"/>
      <c r="X154" s="88">
        <f t="shared" si="68"/>
        <v>0</v>
      </c>
      <c r="Y154" s="92">
        <f aca="true" t="shared" si="76" ref="Y154:AD154">SUM(Y147:Y153)</f>
        <v>4</v>
      </c>
      <c r="Z154" s="212">
        <f t="shared" si="76"/>
        <v>1461678.58287</v>
      </c>
      <c r="AA154" s="92">
        <f t="shared" si="76"/>
        <v>1.5002315745883292</v>
      </c>
      <c r="AB154" s="212">
        <f t="shared" si="76"/>
        <v>1558758.21056</v>
      </c>
      <c r="AC154" s="92">
        <f t="shared" si="76"/>
        <v>1.5</v>
      </c>
      <c r="AD154" s="212">
        <f t="shared" si="76"/>
        <v>611924.8219999999</v>
      </c>
      <c r="AE154" s="94"/>
      <c r="AF154" s="1"/>
      <c r="AG154" s="1"/>
      <c r="AH154" s="1"/>
    </row>
    <row r="155" spans="1:34" s="49" customFormat="1" ht="12.75">
      <c r="A155" s="60"/>
      <c r="B155" s="84"/>
      <c r="C155" s="60"/>
      <c r="D155" s="60"/>
      <c r="E155" s="79"/>
      <c r="F155" s="60"/>
      <c r="G155" s="87"/>
      <c r="H155" s="60"/>
      <c r="I155" s="13"/>
      <c r="J155" s="13">
        <f t="shared" si="59"/>
        <v>0</v>
      </c>
      <c r="K155" s="13"/>
      <c r="L155" s="13"/>
      <c r="M155" s="60"/>
      <c r="N155" s="60"/>
      <c r="O155" s="60"/>
      <c r="P155" s="60"/>
      <c r="Q155" s="88"/>
      <c r="R155" s="60"/>
      <c r="S155" s="60"/>
      <c r="T155" s="60"/>
      <c r="U155" s="60"/>
      <c r="V155" s="60"/>
      <c r="W155" s="60"/>
      <c r="X155" s="88"/>
      <c r="Y155" s="92"/>
      <c r="Z155" s="59"/>
      <c r="AA155" s="138"/>
      <c r="AB155" s="88">
        <f>Z155*AA155</f>
        <v>0</v>
      </c>
      <c r="AC155" s="87"/>
      <c r="AD155" s="106"/>
      <c r="AE155" s="94"/>
      <c r="AF155" s="1"/>
      <c r="AG155" s="1"/>
      <c r="AH155" s="1"/>
    </row>
    <row r="156" spans="1:34" s="49" customFormat="1" ht="12.75">
      <c r="A156" s="60"/>
      <c r="B156" s="381" t="s">
        <v>218</v>
      </c>
      <c r="C156" s="382"/>
      <c r="D156" s="382"/>
      <c r="E156" s="383"/>
      <c r="F156" s="60"/>
      <c r="G156" s="87"/>
      <c r="H156" s="60"/>
      <c r="I156" s="13"/>
      <c r="J156" s="13">
        <f t="shared" si="59"/>
        <v>0</v>
      </c>
      <c r="K156" s="13"/>
      <c r="L156" s="13"/>
      <c r="M156" s="60"/>
      <c r="N156" s="60"/>
      <c r="O156" s="60"/>
      <c r="P156" s="60"/>
      <c r="Q156" s="88"/>
      <c r="R156" s="60"/>
      <c r="S156" s="60"/>
      <c r="T156" s="60"/>
      <c r="U156" s="60"/>
      <c r="V156" s="60"/>
      <c r="W156" s="60"/>
      <c r="X156" s="88"/>
      <c r="Y156" s="92"/>
      <c r="Z156" s="59"/>
      <c r="AA156" s="138"/>
      <c r="AB156" s="88">
        <f>Z156*AA156</f>
        <v>0</v>
      </c>
      <c r="AC156" s="87"/>
      <c r="AD156" s="106"/>
      <c r="AE156" s="94"/>
      <c r="AF156" s="1"/>
      <c r="AG156" s="1"/>
      <c r="AH156" s="1"/>
    </row>
    <row r="157" spans="1:34" s="49" customFormat="1" ht="12.75">
      <c r="A157" s="60"/>
      <c r="B157" s="84"/>
      <c r="C157" s="60"/>
      <c r="D157" s="60"/>
      <c r="E157" s="79"/>
      <c r="F157" s="60"/>
      <c r="G157" s="87"/>
      <c r="H157" s="60"/>
      <c r="I157" s="13"/>
      <c r="J157" s="13">
        <f t="shared" si="59"/>
        <v>0</v>
      </c>
      <c r="K157" s="13"/>
      <c r="L157" s="13"/>
      <c r="M157" s="60"/>
      <c r="N157" s="60"/>
      <c r="O157" s="60"/>
      <c r="P157" s="60"/>
      <c r="Q157" s="88"/>
      <c r="R157" s="60"/>
      <c r="S157" s="60"/>
      <c r="T157" s="60"/>
      <c r="U157" s="60"/>
      <c r="V157" s="60"/>
      <c r="W157" s="60"/>
      <c r="X157" s="88"/>
      <c r="Y157" s="92"/>
      <c r="Z157" s="59"/>
      <c r="AA157" s="138"/>
      <c r="AB157" s="88">
        <f>Z157*AA157</f>
        <v>0</v>
      </c>
      <c r="AC157" s="87"/>
      <c r="AD157" s="106"/>
      <c r="AE157" s="94"/>
      <c r="AF157" s="1"/>
      <c r="AG157" s="1"/>
      <c r="AH157" s="1"/>
    </row>
    <row r="158" spans="1:37" s="49" customFormat="1" ht="33.75">
      <c r="A158" s="60">
        <v>137</v>
      </c>
      <c r="B158" s="281" t="s">
        <v>219</v>
      </c>
      <c r="C158" s="263" t="s">
        <v>148</v>
      </c>
      <c r="D158" s="7" t="s">
        <v>238</v>
      </c>
      <c r="E158" s="60"/>
      <c r="F158" s="39">
        <v>17697</v>
      </c>
      <c r="G158" s="11">
        <v>5.77</v>
      </c>
      <c r="H158" s="7" t="s">
        <v>34</v>
      </c>
      <c r="I158" s="13">
        <f aca="true" t="shared" si="77" ref="I158:I163">G158*F158</f>
        <v>102111.68999999999</v>
      </c>
      <c r="J158" s="13">
        <f t="shared" si="59"/>
        <v>349221.9798</v>
      </c>
      <c r="K158" s="13">
        <f>J158*1.1</f>
        <v>384144.17778</v>
      </c>
      <c r="L158" s="13"/>
      <c r="M158" s="60"/>
      <c r="N158" s="60"/>
      <c r="O158" s="60"/>
      <c r="P158" s="60"/>
      <c r="Q158" s="88">
        <f aca="true" t="shared" si="78" ref="Q158:Q163">K158</f>
        <v>384144.17778</v>
      </c>
      <c r="R158" s="60"/>
      <c r="S158" s="60"/>
      <c r="T158" s="60"/>
      <c r="U158" s="60"/>
      <c r="V158" s="60"/>
      <c r="W158" s="60"/>
      <c r="X158" s="88">
        <f>Q158</f>
        <v>384144.17778</v>
      </c>
      <c r="Y158" s="92">
        <v>0.5</v>
      </c>
      <c r="Z158" s="11">
        <f aca="true" t="shared" si="79" ref="Z158:Z163">X158*Y158</f>
        <v>192072.08889</v>
      </c>
      <c r="AA158" s="135"/>
      <c r="AB158" s="88">
        <f aca="true" t="shared" si="80" ref="AB158:AB163">Z158</f>
        <v>192072.08889</v>
      </c>
      <c r="AC158" s="87"/>
      <c r="AD158" s="106">
        <f>AC158*K158</f>
        <v>0</v>
      </c>
      <c r="AE158" s="94"/>
      <c r="AF158" s="1"/>
      <c r="AG158" s="1"/>
      <c r="AH158" s="1"/>
      <c r="AI158" s="1"/>
      <c r="AJ158" s="1"/>
      <c r="AK158" s="1"/>
    </row>
    <row r="159" spans="1:37" s="49" customFormat="1" ht="12.75">
      <c r="A159" s="60">
        <v>138</v>
      </c>
      <c r="B159" s="224" t="s">
        <v>220</v>
      </c>
      <c r="C159" s="230" t="s">
        <v>170</v>
      </c>
      <c r="D159" s="39"/>
      <c r="E159" s="232"/>
      <c r="F159" s="39">
        <v>17697</v>
      </c>
      <c r="G159" s="87">
        <v>4.21</v>
      </c>
      <c r="H159" s="60" t="s">
        <v>49</v>
      </c>
      <c r="I159" s="13">
        <f t="shared" si="77"/>
        <v>74504.37</v>
      </c>
      <c r="J159" s="13">
        <f t="shared" si="59"/>
        <v>254804.94539999997</v>
      </c>
      <c r="K159" s="13">
        <f aca="true" t="shared" si="81" ref="K159:K164">J159*1.1</f>
        <v>280285.43994</v>
      </c>
      <c r="L159" s="13"/>
      <c r="M159" s="60"/>
      <c r="N159" s="60"/>
      <c r="O159" s="60"/>
      <c r="P159" s="60"/>
      <c r="Q159" s="88">
        <f t="shared" si="78"/>
        <v>280285.43994</v>
      </c>
      <c r="R159" s="60"/>
      <c r="S159" s="60"/>
      <c r="T159" s="60"/>
      <c r="U159" s="60"/>
      <c r="V159" s="60"/>
      <c r="W159" s="60"/>
      <c r="X159" s="88">
        <f>Q159</f>
        <v>280285.43994</v>
      </c>
      <c r="Y159" s="92">
        <v>0.75</v>
      </c>
      <c r="Z159" s="11">
        <f t="shared" si="79"/>
        <v>210214.07995500002</v>
      </c>
      <c r="AA159" s="135"/>
      <c r="AB159" s="88">
        <f t="shared" si="80"/>
        <v>210214.07995500002</v>
      </c>
      <c r="AC159" s="87"/>
      <c r="AD159" s="283"/>
      <c r="AE159" s="94"/>
      <c r="AF159" s="1"/>
      <c r="AG159" s="1"/>
      <c r="AH159" s="1"/>
      <c r="AI159" s="1"/>
      <c r="AJ159" s="1"/>
      <c r="AK159" s="1"/>
    </row>
    <row r="160" spans="1:37" s="49" customFormat="1" ht="12.75">
      <c r="A160" s="60">
        <v>139</v>
      </c>
      <c r="B160" s="55" t="s">
        <v>221</v>
      </c>
      <c r="C160" s="263" t="s">
        <v>148</v>
      </c>
      <c r="D160" s="7" t="s">
        <v>238</v>
      </c>
      <c r="E160" s="60"/>
      <c r="F160" s="88">
        <v>17697</v>
      </c>
      <c r="G160" s="11">
        <v>5.99</v>
      </c>
      <c r="H160" s="7" t="s">
        <v>28</v>
      </c>
      <c r="I160" s="13">
        <f t="shared" si="77"/>
        <v>106005.03</v>
      </c>
      <c r="J160" s="13">
        <f t="shared" si="59"/>
        <v>362537.20259999996</v>
      </c>
      <c r="K160" s="13">
        <f t="shared" si="81"/>
        <v>398790.92286</v>
      </c>
      <c r="L160" s="13"/>
      <c r="M160" s="60"/>
      <c r="N160" s="93"/>
      <c r="O160" s="60"/>
      <c r="P160" s="93"/>
      <c r="Q160" s="88">
        <f t="shared" si="78"/>
        <v>398790.92286</v>
      </c>
      <c r="R160" s="89">
        <v>1</v>
      </c>
      <c r="S160" s="88">
        <f>F160*R160</f>
        <v>17697</v>
      </c>
      <c r="T160" s="89"/>
      <c r="U160" s="88">
        <f>F160*T160</f>
        <v>0</v>
      </c>
      <c r="V160" s="89"/>
      <c r="W160" s="88">
        <f>F160*V160</f>
        <v>0</v>
      </c>
      <c r="X160" s="88">
        <f>Q160+S160+W160+U160</f>
        <v>416487.92286</v>
      </c>
      <c r="Y160" s="90">
        <v>0.5</v>
      </c>
      <c r="Z160" s="88">
        <f t="shared" si="79"/>
        <v>208243.96143</v>
      </c>
      <c r="AA160" s="135"/>
      <c r="AB160" s="88">
        <f t="shared" si="80"/>
        <v>208243.96143</v>
      </c>
      <c r="AC160" s="11"/>
      <c r="AD160" s="78">
        <f>I160*AC160</f>
        <v>0</v>
      </c>
      <c r="AE160" s="94"/>
      <c r="AF160" s="1"/>
      <c r="AG160" s="1"/>
      <c r="AH160" s="1"/>
      <c r="AI160" s="1"/>
      <c r="AJ160" s="1"/>
      <c r="AK160" s="1"/>
    </row>
    <row r="161" spans="1:37" s="49" customFormat="1" ht="22.5">
      <c r="A161" s="60">
        <v>141</v>
      </c>
      <c r="B161" s="55" t="s">
        <v>222</v>
      </c>
      <c r="C161" s="230" t="s">
        <v>170</v>
      </c>
      <c r="D161" s="39"/>
      <c r="E161" s="232"/>
      <c r="F161" s="102">
        <v>17697</v>
      </c>
      <c r="G161" s="11">
        <v>4.21</v>
      </c>
      <c r="H161" s="7" t="s">
        <v>31</v>
      </c>
      <c r="I161" s="13">
        <f t="shared" si="77"/>
        <v>74504.37</v>
      </c>
      <c r="J161" s="13">
        <f t="shared" si="59"/>
        <v>254804.94539999997</v>
      </c>
      <c r="K161" s="13">
        <f>J161*1.1</f>
        <v>280285.43994</v>
      </c>
      <c r="L161" s="39"/>
      <c r="M161" s="8"/>
      <c r="N161" s="39"/>
      <c r="O161" s="151"/>
      <c r="P161" s="39"/>
      <c r="Q161" s="88">
        <f>K161</f>
        <v>280285.43994</v>
      </c>
      <c r="R161" s="36">
        <v>0.4</v>
      </c>
      <c r="S161" s="88">
        <f>F161*R161</f>
        <v>7078.8</v>
      </c>
      <c r="T161" s="13"/>
      <c r="U161" s="233"/>
      <c r="V161" s="151"/>
      <c r="W161" s="94"/>
      <c r="X161" s="88">
        <f>Q161+S161</f>
        <v>287364.23994</v>
      </c>
      <c r="Y161" s="60">
        <v>0.5</v>
      </c>
      <c r="Z161" s="88">
        <f t="shared" si="79"/>
        <v>143682.11997</v>
      </c>
      <c r="AA161" s="231"/>
      <c r="AB161" s="88">
        <f t="shared" si="80"/>
        <v>143682.11997</v>
      </c>
      <c r="AC161" s="11">
        <v>1</v>
      </c>
      <c r="AD161" s="78">
        <f>J161*AC161</f>
        <v>254804.94539999997</v>
      </c>
      <c r="AE161" s="119"/>
      <c r="AF161" s="1"/>
      <c r="AG161" s="1"/>
      <c r="AH161" s="1"/>
      <c r="AI161" s="1"/>
      <c r="AJ161" s="1"/>
      <c r="AK161" s="1"/>
    </row>
    <row r="162" spans="1:37" s="49" customFormat="1" ht="12.75">
      <c r="A162" s="60"/>
      <c r="B162" s="224" t="s">
        <v>223</v>
      </c>
      <c r="C162" s="263" t="s">
        <v>74</v>
      </c>
      <c r="D162" s="7" t="s">
        <v>239</v>
      </c>
      <c r="E162" s="60"/>
      <c r="F162" s="7">
        <v>17697</v>
      </c>
      <c r="G162" s="11">
        <v>4.89</v>
      </c>
      <c r="H162" s="7" t="s">
        <v>30</v>
      </c>
      <c r="I162" s="13">
        <f>G162*F162</f>
        <v>86538.32999999999</v>
      </c>
      <c r="J162" s="13">
        <f>I162*3.42</f>
        <v>295961.08859999996</v>
      </c>
      <c r="K162" s="13">
        <f>J162*1.1</f>
        <v>325557.19746</v>
      </c>
      <c r="L162" s="13"/>
      <c r="M162" s="60"/>
      <c r="N162" s="93"/>
      <c r="O162" s="60"/>
      <c r="P162" s="93"/>
      <c r="Q162" s="88">
        <f>K162</f>
        <v>325557.19746</v>
      </c>
      <c r="R162" s="89">
        <v>0.2</v>
      </c>
      <c r="S162" s="88">
        <f>F162*R162</f>
        <v>3539.4</v>
      </c>
      <c r="T162" s="89"/>
      <c r="U162" s="88">
        <f>F162*T162</f>
        <v>0</v>
      </c>
      <c r="V162" s="89"/>
      <c r="W162" s="88">
        <f>F162*V162</f>
        <v>0</v>
      </c>
      <c r="X162" s="88">
        <f>Q162+S162+W162+U162</f>
        <v>329096.59746</v>
      </c>
      <c r="Y162" s="60">
        <v>0.5</v>
      </c>
      <c r="Z162" s="88">
        <f t="shared" si="79"/>
        <v>164548.29873</v>
      </c>
      <c r="AA162" s="231"/>
      <c r="AB162" s="88"/>
      <c r="AC162" s="11"/>
      <c r="AD162" s="78"/>
      <c r="AE162" s="119"/>
      <c r="AF162" s="1"/>
      <c r="AG162" s="1"/>
      <c r="AH162" s="1"/>
      <c r="AI162" s="1"/>
      <c r="AJ162" s="1"/>
      <c r="AK162" s="1"/>
    </row>
    <row r="163" spans="1:37" s="49" customFormat="1" ht="21" customHeight="1">
      <c r="A163" s="60">
        <v>142</v>
      </c>
      <c r="B163" s="281" t="s">
        <v>224</v>
      </c>
      <c r="C163" s="263" t="s">
        <v>75</v>
      </c>
      <c r="D163" s="7" t="s">
        <v>239</v>
      </c>
      <c r="E163" s="60"/>
      <c r="F163" s="88">
        <v>17697</v>
      </c>
      <c r="G163" s="11">
        <v>4.89</v>
      </c>
      <c r="H163" s="7" t="s">
        <v>30</v>
      </c>
      <c r="I163" s="13">
        <f t="shared" si="77"/>
        <v>86538.32999999999</v>
      </c>
      <c r="J163" s="13">
        <f t="shared" si="59"/>
        <v>295961.08859999996</v>
      </c>
      <c r="K163" s="13">
        <f t="shared" si="81"/>
        <v>325557.19746</v>
      </c>
      <c r="L163" s="13"/>
      <c r="M163" s="60"/>
      <c r="N163" s="93"/>
      <c r="O163" s="60"/>
      <c r="P163" s="93"/>
      <c r="Q163" s="88">
        <f t="shared" si="78"/>
        <v>325557.19746</v>
      </c>
      <c r="R163" s="89">
        <v>0.6</v>
      </c>
      <c r="S163" s="88">
        <f>F163*R163</f>
        <v>10618.199999999999</v>
      </c>
      <c r="T163" s="89"/>
      <c r="U163" s="88">
        <f>F163*T163</f>
        <v>0</v>
      </c>
      <c r="V163" s="89"/>
      <c r="W163" s="88">
        <f>F163*V163</f>
        <v>0</v>
      </c>
      <c r="X163" s="88">
        <f>Q163+S163+W163+U163</f>
        <v>336175.39746</v>
      </c>
      <c r="Y163" s="90">
        <v>1</v>
      </c>
      <c r="Z163" s="88">
        <f t="shared" si="79"/>
        <v>336175.39746</v>
      </c>
      <c r="AA163" s="135"/>
      <c r="AB163" s="88">
        <f t="shared" si="80"/>
        <v>336175.39746</v>
      </c>
      <c r="AC163" s="11"/>
      <c r="AD163" s="78"/>
      <c r="AE163" s="94"/>
      <c r="AF163" s="1"/>
      <c r="AG163" s="1"/>
      <c r="AH163" s="1"/>
      <c r="AI163" s="1"/>
      <c r="AJ163" s="1"/>
      <c r="AK163" s="1"/>
    </row>
    <row r="164" spans="1:37" s="49" customFormat="1" ht="12.75">
      <c r="A164" s="60"/>
      <c r="B164" s="224" t="s">
        <v>154</v>
      </c>
      <c r="C164" s="60"/>
      <c r="D164" s="60"/>
      <c r="E164" s="79"/>
      <c r="F164" s="60"/>
      <c r="G164" s="87"/>
      <c r="H164" s="60"/>
      <c r="I164" s="13"/>
      <c r="J164" s="13">
        <f t="shared" si="59"/>
        <v>0</v>
      </c>
      <c r="K164" s="13">
        <f t="shared" si="81"/>
        <v>0</v>
      </c>
      <c r="L164" s="13"/>
      <c r="M164" s="60"/>
      <c r="N164" s="60"/>
      <c r="O164" s="60"/>
      <c r="P164" s="60"/>
      <c r="Q164" s="88"/>
      <c r="R164" s="60"/>
      <c r="S164" s="60"/>
      <c r="T164" s="60"/>
      <c r="U164" s="60"/>
      <c r="V164" s="60"/>
      <c r="W164" s="60"/>
      <c r="X164" s="88"/>
      <c r="Y164" s="92">
        <f aca="true" t="shared" si="82" ref="Y164:AD164">SUM(Y158:Y163)</f>
        <v>3.75</v>
      </c>
      <c r="Z164" s="212">
        <f t="shared" si="82"/>
        <v>1254935.946435</v>
      </c>
      <c r="AA164" s="92">
        <f t="shared" si="82"/>
        <v>0</v>
      </c>
      <c r="AB164" s="212">
        <f t="shared" si="82"/>
        <v>1090387.647705</v>
      </c>
      <c r="AC164" s="92">
        <f t="shared" si="82"/>
        <v>1</v>
      </c>
      <c r="AD164" s="92">
        <f t="shared" si="82"/>
        <v>254804.94539999997</v>
      </c>
      <c r="AE164" s="94"/>
      <c r="AF164" s="1"/>
      <c r="AG164" s="1"/>
      <c r="AH164" s="1"/>
      <c r="AI164" s="1"/>
      <c r="AJ164" s="1"/>
      <c r="AK164" s="1"/>
    </row>
    <row r="165" spans="1:37" s="49" customFormat="1" ht="12.75">
      <c r="A165" s="60"/>
      <c r="B165" s="107" t="s">
        <v>225</v>
      </c>
      <c r="C165" s="60"/>
      <c r="D165" s="60"/>
      <c r="E165" s="60"/>
      <c r="F165" s="60"/>
      <c r="G165" s="87"/>
      <c r="H165" s="60"/>
      <c r="I165" s="13">
        <f>G165*F165</f>
        <v>0</v>
      </c>
      <c r="J165" s="13">
        <f t="shared" si="59"/>
        <v>0</v>
      </c>
      <c r="K165" s="13">
        <f>I165*1.1</f>
        <v>0</v>
      </c>
      <c r="L165" s="13"/>
      <c r="M165" s="60"/>
      <c r="N165" s="60"/>
      <c r="O165" s="60"/>
      <c r="P165" s="60"/>
      <c r="Q165" s="88">
        <f aca="true" t="shared" si="83" ref="Q165:Q172">K165</f>
        <v>0</v>
      </c>
      <c r="R165" s="60"/>
      <c r="S165" s="60"/>
      <c r="T165" s="60"/>
      <c r="U165" s="60"/>
      <c r="V165" s="60"/>
      <c r="W165" s="60"/>
      <c r="X165" s="88">
        <f aca="true" t="shared" si="84" ref="X165:X171">Q165+S165+W165+U165</f>
        <v>0</v>
      </c>
      <c r="Y165" s="87"/>
      <c r="Z165" s="60"/>
      <c r="AA165" s="136"/>
      <c r="AB165" s="88">
        <f>Z165*AA165</f>
        <v>0</v>
      </c>
      <c r="AC165" s="11"/>
      <c r="AD165" s="100"/>
      <c r="AE165" s="94"/>
      <c r="AF165" s="1"/>
      <c r="AG165" s="1"/>
      <c r="AH165" s="1"/>
      <c r="AI165" s="1"/>
      <c r="AJ165" s="1"/>
      <c r="AK165" s="1"/>
    </row>
    <row r="166" spans="1:37" s="49" customFormat="1" ht="22.5">
      <c r="A166" s="60">
        <v>143</v>
      </c>
      <c r="B166" s="256" t="s">
        <v>226</v>
      </c>
      <c r="C166" s="263" t="s">
        <v>148</v>
      </c>
      <c r="D166" s="7" t="s">
        <v>238</v>
      </c>
      <c r="E166" s="60"/>
      <c r="F166" s="7">
        <v>17697</v>
      </c>
      <c r="G166" s="11">
        <v>5.77</v>
      </c>
      <c r="H166" s="7" t="s">
        <v>28</v>
      </c>
      <c r="I166" s="13">
        <f aca="true" t="shared" si="85" ref="I166:I171">G166*17697</f>
        <v>102111.68999999999</v>
      </c>
      <c r="J166" s="13">
        <f t="shared" si="59"/>
        <v>349221.9798</v>
      </c>
      <c r="K166" s="13">
        <f aca="true" t="shared" si="86" ref="K166:K172">J166*1.1</f>
        <v>384144.17778</v>
      </c>
      <c r="L166" s="13"/>
      <c r="M166" s="7"/>
      <c r="N166" s="7"/>
      <c r="O166" s="7"/>
      <c r="P166" s="7"/>
      <c r="Q166" s="88">
        <f t="shared" si="83"/>
        <v>384144.17778</v>
      </c>
      <c r="R166" s="89"/>
      <c r="S166" s="88">
        <f>F166*R166</f>
        <v>0</v>
      </c>
      <c r="T166" s="89"/>
      <c r="U166" s="88">
        <f>F166*T166</f>
        <v>0</v>
      </c>
      <c r="V166" s="89"/>
      <c r="W166" s="88">
        <f>F166*V166</f>
        <v>0</v>
      </c>
      <c r="X166" s="88">
        <f t="shared" si="84"/>
        <v>384144.17778</v>
      </c>
      <c r="Y166" s="90">
        <v>0.5</v>
      </c>
      <c r="Z166" s="88">
        <f>X166*Y166</f>
        <v>192072.08889</v>
      </c>
      <c r="AA166" s="135"/>
      <c r="AB166" s="88">
        <v>3</v>
      </c>
      <c r="AC166" s="11"/>
      <c r="AD166" s="78">
        <f>AB166</f>
        <v>3</v>
      </c>
      <c r="AE166" s="94"/>
      <c r="AF166" s="1"/>
      <c r="AG166" s="1"/>
      <c r="AH166" s="1"/>
      <c r="AI166" s="1"/>
      <c r="AJ166" s="1"/>
      <c r="AK166" s="1"/>
    </row>
    <row r="167" spans="1:37" s="49" customFormat="1" ht="24.75" customHeight="1">
      <c r="A167" s="60">
        <v>144</v>
      </c>
      <c r="B167" s="55" t="s">
        <v>227</v>
      </c>
      <c r="C167" s="263" t="s">
        <v>148</v>
      </c>
      <c r="D167" s="7"/>
      <c r="E167" s="60"/>
      <c r="F167" s="7">
        <v>17697</v>
      </c>
      <c r="G167" s="11">
        <v>4.77</v>
      </c>
      <c r="H167" s="7" t="s">
        <v>31</v>
      </c>
      <c r="I167" s="13">
        <f t="shared" si="85"/>
        <v>84414.68999999999</v>
      </c>
      <c r="J167" s="13">
        <f t="shared" si="59"/>
        <v>288698.2398</v>
      </c>
      <c r="K167" s="13">
        <f t="shared" si="86"/>
        <v>317568.06378</v>
      </c>
      <c r="L167" s="13"/>
      <c r="M167" s="7"/>
      <c r="N167" s="7"/>
      <c r="O167" s="7"/>
      <c r="P167" s="7"/>
      <c r="Q167" s="88">
        <f t="shared" si="83"/>
        <v>317568.06378</v>
      </c>
      <c r="R167" s="89"/>
      <c r="S167" s="88">
        <f>F167*R167</f>
        <v>0</v>
      </c>
      <c r="T167" s="89"/>
      <c r="U167" s="88">
        <f>F167*T167</f>
        <v>0</v>
      </c>
      <c r="V167" s="89"/>
      <c r="W167" s="88">
        <f>F167*V167</f>
        <v>0</v>
      </c>
      <c r="X167" s="88">
        <f t="shared" si="84"/>
        <v>317568.06378</v>
      </c>
      <c r="Y167" s="90">
        <v>1</v>
      </c>
      <c r="Z167" s="88">
        <f>X167</f>
        <v>317568.06378</v>
      </c>
      <c r="AA167" s="135">
        <f>AB167/Z167</f>
        <v>1.4545448761497624</v>
      </c>
      <c r="AB167" s="88">
        <v>461917</v>
      </c>
      <c r="AC167" s="11">
        <v>1</v>
      </c>
      <c r="AD167" s="78">
        <f>AB167</f>
        <v>461917</v>
      </c>
      <c r="AE167" s="94"/>
      <c r="AF167" s="1"/>
      <c r="AG167" s="1"/>
      <c r="AH167" s="1"/>
      <c r="AI167" s="1"/>
      <c r="AJ167" s="1"/>
      <c r="AK167" s="1"/>
    </row>
    <row r="168" spans="1:37" s="49" customFormat="1" ht="25.5" customHeight="1">
      <c r="A168" s="60">
        <v>145</v>
      </c>
      <c r="B168" s="55" t="s">
        <v>227</v>
      </c>
      <c r="C168" s="263" t="s">
        <v>148</v>
      </c>
      <c r="D168" s="7" t="s">
        <v>238</v>
      </c>
      <c r="E168" s="60"/>
      <c r="F168" s="7">
        <v>17697</v>
      </c>
      <c r="G168" s="11">
        <v>5.77</v>
      </c>
      <c r="H168" s="7" t="s">
        <v>28</v>
      </c>
      <c r="I168" s="13">
        <f t="shared" si="85"/>
        <v>102111.68999999999</v>
      </c>
      <c r="J168" s="13">
        <f>I168*3.42</f>
        <v>349221.9798</v>
      </c>
      <c r="K168" s="13">
        <f>J168*1.1</f>
        <v>384144.17778</v>
      </c>
      <c r="L168" s="13"/>
      <c r="M168" s="7"/>
      <c r="N168" s="7"/>
      <c r="O168" s="7"/>
      <c r="P168" s="7"/>
      <c r="Q168" s="88">
        <f>K168</f>
        <v>384144.17778</v>
      </c>
      <c r="R168" s="89"/>
      <c r="S168" s="88">
        <f>F168*R168</f>
        <v>0</v>
      </c>
      <c r="T168" s="89"/>
      <c r="U168" s="88">
        <f>F168*T168</f>
        <v>0</v>
      </c>
      <c r="V168" s="89"/>
      <c r="W168" s="88">
        <f>F168*V168</f>
        <v>0</v>
      </c>
      <c r="X168" s="88">
        <f>Q168+S168+W168+U168</f>
        <v>384144.17778</v>
      </c>
      <c r="Y168" s="90">
        <v>1</v>
      </c>
      <c r="Z168" s="88">
        <f>X168</f>
        <v>384144.17778</v>
      </c>
      <c r="AA168" s="135">
        <f>AB168/Z168</f>
        <v>1.4718770521723563</v>
      </c>
      <c r="AB168" s="88">
        <v>565413</v>
      </c>
      <c r="AC168" s="11">
        <v>1</v>
      </c>
      <c r="AD168" s="78">
        <f>AB168</f>
        <v>565413</v>
      </c>
      <c r="AE168" s="94"/>
      <c r="AF168" s="1"/>
      <c r="AG168" s="1"/>
      <c r="AH168" s="1"/>
      <c r="AI168" s="1"/>
      <c r="AJ168" s="1"/>
      <c r="AK168" s="1"/>
    </row>
    <row r="169" spans="1:37" s="49" customFormat="1" ht="33.75">
      <c r="A169" s="60">
        <v>147</v>
      </c>
      <c r="B169" s="55" t="s">
        <v>227</v>
      </c>
      <c r="C169" s="263" t="s">
        <v>148</v>
      </c>
      <c r="D169" s="60"/>
      <c r="E169" s="60"/>
      <c r="F169" s="7">
        <v>17697</v>
      </c>
      <c r="G169" s="11">
        <v>4.77</v>
      </c>
      <c r="H169" s="7" t="s">
        <v>31</v>
      </c>
      <c r="I169" s="13">
        <f t="shared" si="85"/>
        <v>84414.68999999999</v>
      </c>
      <c r="J169" s="13">
        <f t="shared" si="59"/>
        <v>288698.2398</v>
      </c>
      <c r="K169" s="13">
        <f t="shared" si="86"/>
        <v>317568.06378</v>
      </c>
      <c r="L169" s="13"/>
      <c r="M169" s="7"/>
      <c r="N169" s="7"/>
      <c r="O169" s="7"/>
      <c r="P169" s="7"/>
      <c r="Q169" s="88">
        <f t="shared" si="83"/>
        <v>317568.06378</v>
      </c>
      <c r="R169" s="89"/>
      <c r="S169" s="88">
        <f>F169*R169</f>
        <v>0</v>
      </c>
      <c r="T169" s="89"/>
      <c r="U169" s="88">
        <f>F169*T169</f>
        <v>0</v>
      </c>
      <c r="V169" s="89"/>
      <c r="W169" s="88">
        <f>F169*V169</f>
        <v>0</v>
      </c>
      <c r="X169" s="88">
        <f t="shared" si="84"/>
        <v>317568.06378</v>
      </c>
      <c r="Y169" s="90">
        <v>1</v>
      </c>
      <c r="Z169" s="88">
        <f>X169</f>
        <v>317568.06378</v>
      </c>
      <c r="AA169" s="135">
        <f>AB169/Z169</f>
        <v>1.4545448761497624</v>
      </c>
      <c r="AB169" s="88">
        <v>461917</v>
      </c>
      <c r="AC169" s="11">
        <v>1</v>
      </c>
      <c r="AD169" s="78">
        <f>AB169</f>
        <v>461917</v>
      </c>
      <c r="AE169" s="208" t="s">
        <v>86</v>
      </c>
      <c r="AF169" s="1"/>
      <c r="AG169" s="1"/>
      <c r="AH169" s="1"/>
      <c r="AI169" s="1"/>
      <c r="AJ169" s="1"/>
      <c r="AK169" s="1"/>
    </row>
    <row r="170" spans="1:37" s="49" customFormat="1" ht="33.75">
      <c r="A170" s="60"/>
      <c r="B170" s="55" t="s">
        <v>227</v>
      </c>
      <c r="C170" s="263" t="s">
        <v>230</v>
      </c>
      <c r="D170" s="7" t="s">
        <v>238</v>
      </c>
      <c r="E170" s="60"/>
      <c r="F170" s="7">
        <v>17697</v>
      </c>
      <c r="G170" s="11">
        <v>5.77</v>
      </c>
      <c r="H170" s="7" t="s">
        <v>28</v>
      </c>
      <c r="I170" s="13">
        <f t="shared" si="85"/>
        <v>102111.68999999999</v>
      </c>
      <c r="J170" s="13">
        <f>I170*3.42</f>
        <v>349221.9798</v>
      </c>
      <c r="K170" s="13">
        <f>J170*1.1</f>
        <v>384144.17778</v>
      </c>
      <c r="L170" s="13"/>
      <c r="M170" s="7"/>
      <c r="N170" s="7"/>
      <c r="O170" s="7"/>
      <c r="P170" s="7"/>
      <c r="Q170" s="88">
        <f>K170</f>
        <v>384144.17778</v>
      </c>
      <c r="R170" s="89"/>
      <c r="S170" s="88">
        <f>F170*R170</f>
        <v>0</v>
      </c>
      <c r="T170" s="89"/>
      <c r="U170" s="88">
        <f>F170*T170</f>
        <v>0</v>
      </c>
      <c r="V170" s="89"/>
      <c r="W170" s="88">
        <f>F170*V170</f>
        <v>0</v>
      </c>
      <c r="X170" s="88">
        <f>Q170+S170+W170+U170</f>
        <v>384144.17778</v>
      </c>
      <c r="Y170" s="90">
        <v>1</v>
      </c>
      <c r="Z170" s="88">
        <f>X170</f>
        <v>384144.17778</v>
      </c>
      <c r="AA170" s="135"/>
      <c r="AB170" s="88"/>
      <c r="AC170" s="11"/>
      <c r="AD170" s="78"/>
      <c r="AE170" s="208"/>
      <c r="AF170" s="1"/>
      <c r="AG170" s="1"/>
      <c r="AH170" s="1"/>
      <c r="AI170" s="1"/>
      <c r="AJ170" s="1"/>
      <c r="AK170" s="1"/>
    </row>
    <row r="171" spans="1:37" s="49" customFormat="1" ht="22.5">
      <c r="A171" s="60">
        <v>148</v>
      </c>
      <c r="B171" s="55" t="s">
        <v>228</v>
      </c>
      <c r="C171" s="263" t="s">
        <v>230</v>
      </c>
      <c r="D171" s="13"/>
      <c r="E171" s="60"/>
      <c r="F171" s="39">
        <v>17697</v>
      </c>
      <c r="G171" s="11">
        <v>4.77</v>
      </c>
      <c r="H171" s="39" t="s">
        <v>31</v>
      </c>
      <c r="I171" s="13">
        <f t="shared" si="85"/>
        <v>84414.68999999999</v>
      </c>
      <c r="J171" s="13">
        <f t="shared" si="59"/>
        <v>288698.2398</v>
      </c>
      <c r="K171" s="13">
        <f t="shared" si="86"/>
        <v>317568.06378</v>
      </c>
      <c r="L171" s="13"/>
      <c r="M171" s="39"/>
      <c r="N171" s="39"/>
      <c r="O171" s="39"/>
      <c r="P171" s="39"/>
      <c r="Q171" s="88">
        <f t="shared" si="83"/>
        <v>317568.06378</v>
      </c>
      <c r="R171" s="36"/>
      <c r="S171" s="269"/>
      <c r="T171" s="36"/>
      <c r="U171" s="269"/>
      <c r="V171" s="36"/>
      <c r="W171" s="269"/>
      <c r="X171" s="88">
        <f t="shared" si="84"/>
        <v>317568.06378</v>
      </c>
      <c r="Y171" s="247">
        <v>0.5</v>
      </c>
      <c r="Z171" s="88">
        <f>X171*0.25</f>
        <v>79392.015945</v>
      </c>
      <c r="AA171" s="231"/>
      <c r="AB171" s="88">
        <f>Z171</f>
        <v>79392.015945</v>
      </c>
      <c r="AC171" s="11"/>
      <c r="AD171" s="78">
        <f>AC171*J171</f>
        <v>0</v>
      </c>
      <c r="AE171" s="119"/>
      <c r="AF171" s="1"/>
      <c r="AG171" s="1"/>
      <c r="AH171" s="1"/>
      <c r="AI171" s="1"/>
      <c r="AJ171" s="1"/>
      <c r="AK171" s="1"/>
    </row>
    <row r="172" spans="1:37" s="49" customFormat="1" ht="22.5">
      <c r="A172" s="60">
        <v>150</v>
      </c>
      <c r="B172" s="55" t="s">
        <v>229</v>
      </c>
      <c r="C172" s="263" t="s">
        <v>148</v>
      </c>
      <c r="D172" s="7" t="s">
        <v>238</v>
      </c>
      <c r="E172" s="232"/>
      <c r="F172" s="102">
        <v>17697</v>
      </c>
      <c r="G172" s="11">
        <v>5.99</v>
      </c>
      <c r="H172" s="7" t="s">
        <v>28</v>
      </c>
      <c r="I172" s="13">
        <f>G172*F172</f>
        <v>106005.03</v>
      </c>
      <c r="J172" s="13">
        <f t="shared" si="59"/>
        <v>362537.20259999996</v>
      </c>
      <c r="K172" s="13">
        <f t="shared" si="86"/>
        <v>398790.92286</v>
      </c>
      <c r="L172" s="39"/>
      <c r="M172" s="8"/>
      <c r="N172" s="39"/>
      <c r="O172" s="151"/>
      <c r="P172" s="39"/>
      <c r="Q172" s="88">
        <f t="shared" si="83"/>
        <v>398790.92286</v>
      </c>
      <c r="R172" s="39"/>
      <c r="S172" s="151"/>
      <c r="T172" s="13"/>
      <c r="U172" s="233"/>
      <c r="V172" s="151"/>
      <c r="W172" s="94"/>
      <c r="X172" s="88">
        <f>Q172</f>
        <v>398790.92286</v>
      </c>
      <c r="Y172" s="90">
        <v>0.25</v>
      </c>
      <c r="Z172" s="88">
        <f>X172*0.25</f>
        <v>99697.730715</v>
      </c>
      <c r="AA172" s="135"/>
      <c r="AB172" s="88">
        <f>Z172</f>
        <v>99697.730715</v>
      </c>
      <c r="AC172" s="11"/>
      <c r="AD172" s="78"/>
      <c r="AE172" s="94"/>
      <c r="AF172" s="1"/>
      <c r="AG172" s="1"/>
      <c r="AH172" s="1"/>
      <c r="AI172" s="1"/>
      <c r="AJ172" s="1"/>
      <c r="AK172" s="1"/>
    </row>
    <row r="173" spans="1:31" ht="12.75">
      <c r="A173" s="60"/>
      <c r="B173" s="60" t="s">
        <v>154</v>
      </c>
      <c r="C173" s="60"/>
      <c r="D173" s="60"/>
      <c r="E173" s="60" t="s">
        <v>154</v>
      </c>
      <c r="F173" s="60"/>
      <c r="G173" s="87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86"/>
      <c r="T173" s="60"/>
      <c r="U173" s="86"/>
      <c r="V173" s="60"/>
      <c r="W173" s="60"/>
      <c r="X173" s="60"/>
      <c r="Y173" s="97">
        <f aca="true" t="shared" si="87" ref="Y173:AD173">SUM(Y166:Y172)</f>
        <v>5.25</v>
      </c>
      <c r="Z173" s="210">
        <f t="shared" si="87"/>
        <v>1774586.3186700002</v>
      </c>
      <c r="AA173" s="97">
        <f t="shared" si="87"/>
        <v>4.380966804471881</v>
      </c>
      <c r="AB173" s="210">
        <f t="shared" si="87"/>
        <v>1668339.7466600002</v>
      </c>
      <c r="AC173" s="97">
        <f t="shared" si="87"/>
        <v>3</v>
      </c>
      <c r="AD173" s="210">
        <f t="shared" si="87"/>
        <v>1489250</v>
      </c>
      <c r="AE173" s="94"/>
    </row>
    <row r="174" spans="1:31" ht="12.75">
      <c r="A174" s="60"/>
      <c r="B174" s="60"/>
      <c r="C174" s="60"/>
      <c r="D174" s="60"/>
      <c r="E174" s="60" t="s">
        <v>151</v>
      </c>
      <c r="F174" s="60"/>
      <c r="G174" s="87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92">
        <f aca="true" t="shared" si="88" ref="Y174:AD174">Y19+Y23+Y64+Y71+Y79+Y98+Y145+Y154+Y164+Y173</f>
        <v>121</v>
      </c>
      <c r="Z174" s="92">
        <f t="shared" si="88"/>
        <v>40902749.60939</v>
      </c>
      <c r="AA174" s="92">
        <f t="shared" si="88"/>
        <v>41.34827243455614</v>
      </c>
      <c r="AB174" s="92">
        <f t="shared" si="88"/>
        <v>45560596.52918</v>
      </c>
      <c r="AC174" s="92">
        <f t="shared" si="88"/>
        <v>91.75</v>
      </c>
      <c r="AD174" s="92">
        <f t="shared" si="88"/>
        <v>33916212.364010006</v>
      </c>
      <c r="AE174" s="94"/>
    </row>
    <row r="175" spans="1:31" ht="12.75">
      <c r="A175" s="94"/>
      <c r="B175" s="94"/>
      <c r="C175" s="94"/>
      <c r="D175" s="94"/>
      <c r="E175" s="94"/>
      <c r="F175" s="94"/>
      <c r="G175" s="108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109"/>
      <c r="Z175" s="109"/>
      <c r="AA175" s="139"/>
      <c r="AB175" s="109"/>
      <c r="AC175" s="109"/>
      <c r="AD175" s="109"/>
      <c r="AE175" s="94"/>
    </row>
    <row r="176" spans="1:31" ht="12.75">
      <c r="A176" s="94"/>
      <c r="B176" s="94"/>
      <c r="C176" s="94"/>
      <c r="D176" s="94"/>
      <c r="E176" s="94" t="s">
        <v>231</v>
      </c>
      <c r="F176" s="94"/>
      <c r="G176" s="108"/>
      <c r="H176" s="94"/>
      <c r="I176" s="94" t="s">
        <v>232</v>
      </c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108"/>
      <c r="Z176" s="122"/>
      <c r="AA176" s="140"/>
      <c r="AB176" s="122"/>
      <c r="AC176" s="108"/>
      <c r="AD176" s="122"/>
      <c r="AE176" s="94"/>
    </row>
    <row r="177" spans="1:31" ht="12.75">
      <c r="A177" s="94"/>
      <c r="B177" s="94"/>
      <c r="C177" s="94"/>
      <c r="D177" s="94"/>
      <c r="E177" s="94" t="s">
        <v>233</v>
      </c>
      <c r="F177" s="94"/>
      <c r="G177" s="108"/>
      <c r="H177" s="94"/>
      <c r="I177" s="360" t="s">
        <v>234</v>
      </c>
      <c r="J177" s="360"/>
      <c r="K177" s="360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108"/>
      <c r="Z177" s="122"/>
      <c r="AA177" s="140"/>
      <c r="AB177" s="122"/>
      <c r="AC177" s="108"/>
      <c r="AD177" s="122"/>
      <c r="AE177" s="94"/>
    </row>
    <row r="178" spans="1:31" ht="12.75">
      <c r="A178" s="94"/>
      <c r="B178" s="94"/>
      <c r="C178" s="94"/>
      <c r="D178" s="94"/>
      <c r="E178" s="94" t="s">
        <v>235</v>
      </c>
      <c r="F178" s="94"/>
      <c r="G178" s="108"/>
      <c r="H178" s="94"/>
      <c r="I178" s="360" t="s">
        <v>236</v>
      </c>
      <c r="J178" s="360"/>
      <c r="K178" s="360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140"/>
      <c r="AB178" s="94"/>
      <c r="AC178" s="94"/>
      <c r="AD178" s="94"/>
      <c r="AE178" s="94"/>
    </row>
    <row r="179" spans="1:31" ht="12.75">
      <c r="A179" s="94"/>
      <c r="B179" s="94"/>
      <c r="C179" s="94"/>
      <c r="D179" s="94"/>
      <c r="E179" s="94" t="s">
        <v>46</v>
      </c>
      <c r="F179" s="94"/>
      <c r="G179" s="108"/>
      <c r="H179" s="94"/>
      <c r="I179" s="361" t="s">
        <v>237</v>
      </c>
      <c r="J179" s="361"/>
      <c r="K179" s="361"/>
      <c r="L179" s="94"/>
      <c r="M179" s="94"/>
      <c r="N179" s="94"/>
      <c r="O179" s="94"/>
      <c r="P179" s="94"/>
      <c r="Q179" s="368"/>
      <c r="R179" s="368"/>
      <c r="S179" s="368"/>
      <c r="T179" s="368"/>
      <c r="U179" s="368"/>
      <c r="V179" s="368"/>
      <c r="W179" s="368"/>
      <c r="X179" s="368"/>
      <c r="Y179" s="368"/>
      <c r="Z179" s="368"/>
      <c r="AA179" s="137"/>
      <c r="AB179" s="133"/>
      <c r="AC179" s="94"/>
      <c r="AD179" s="94"/>
      <c r="AE179" s="94"/>
    </row>
    <row r="180" spans="1:31" ht="12.75">
      <c r="A180" s="94"/>
      <c r="B180" s="94"/>
      <c r="C180" s="94"/>
      <c r="D180" s="94"/>
      <c r="G180" s="1"/>
      <c r="L180" s="94"/>
      <c r="M180" s="94"/>
      <c r="N180" s="94"/>
      <c r="O180" s="94"/>
      <c r="P180" s="94"/>
      <c r="Q180" s="368"/>
      <c r="R180" s="368"/>
      <c r="S180" s="368"/>
      <c r="T180" s="368"/>
      <c r="U180" s="368"/>
      <c r="V180" s="368"/>
      <c r="W180" s="368"/>
      <c r="X180" s="368"/>
      <c r="Y180" s="368"/>
      <c r="Z180" s="368"/>
      <c r="AA180" s="137"/>
      <c r="AB180" s="133"/>
      <c r="AC180" s="94"/>
      <c r="AD180" s="94"/>
      <c r="AE180" s="94"/>
    </row>
    <row r="181" spans="1:31" ht="12.75">
      <c r="A181" s="94"/>
      <c r="B181" s="94"/>
      <c r="C181" s="94"/>
      <c r="D181" s="94"/>
      <c r="E181" s="94"/>
      <c r="F181" s="94"/>
      <c r="G181" s="108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108"/>
      <c r="U181" s="94"/>
      <c r="V181" s="360"/>
      <c r="W181" s="360"/>
      <c r="X181" s="94"/>
      <c r="Y181" s="94"/>
      <c r="Z181" s="94"/>
      <c r="AA181" s="140"/>
      <c r="AB181" s="94"/>
      <c r="AC181" s="94"/>
      <c r="AD181" s="94"/>
      <c r="AE181" s="94"/>
    </row>
    <row r="182" spans="1:31" ht="12.75">
      <c r="A182" s="94"/>
      <c r="B182" s="94"/>
      <c r="C182" s="94"/>
      <c r="D182" s="94"/>
      <c r="E182" s="94"/>
      <c r="F182" s="94"/>
      <c r="G182" s="108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108"/>
      <c r="U182" s="94"/>
      <c r="V182" s="361"/>
      <c r="W182" s="361"/>
      <c r="X182" s="94"/>
      <c r="Y182" s="94"/>
      <c r="Z182" s="94"/>
      <c r="AA182" s="140"/>
      <c r="AB182" s="94"/>
      <c r="AC182" s="94"/>
      <c r="AD182" s="94"/>
      <c r="AE182" s="94"/>
    </row>
    <row r="183" spans="1:31" ht="12.75">
      <c r="A183" s="94"/>
      <c r="B183" s="94"/>
      <c r="C183" s="94"/>
      <c r="D183" s="94"/>
      <c r="E183" s="94"/>
      <c r="F183" s="94"/>
      <c r="G183" s="108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108"/>
      <c r="U183" s="94"/>
      <c r="V183" s="360"/>
      <c r="W183" s="360"/>
      <c r="X183" s="94"/>
      <c r="Y183" s="94"/>
      <c r="Z183" s="94"/>
      <c r="AA183" s="140"/>
      <c r="AB183" s="94"/>
      <c r="AC183" s="94"/>
      <c r="AD183" s="94"/>
      <c r="AE183" s="94"/>
    </row>
    <row r="184" spans="1:31" ht="12.75">
      <c r="A184" s="94"/>
      <c r="B184" s="94"/>
      <c r="C184" s="94"/>
      <c r="D184" s="94"/>
      <c r="E184" s="94"/>
      <c r="F184" s="94"/>
      <c r="G184" s="108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108"/>
      <c r="U184" s="94"/>
      <c r="V184" s="94"/>
      <c r="W184" s="94"/>
      <c r="X184" s="94"/>
      <c r="Y184" s="94"/>
      <c r="Z184" s="94"/>
      <c r="AA184" s="140"/>
      <c r="AB184" s="94"/>
      <c r="AC184" s="94"/>
      <c r="AD184" s="94"/>
      <c r="AE184" s="94"/>
    </row>
    <row r="185" spans="1:31" ht="12.75">
      <c r="A185" s="94"/>
      <c r="B185" s="94"/>
      <c r="C185" s="94"/>
      <c r="D185" s="94"/>
      <c r="E185" s="94"/>
      <c r="F185" s="94"/>
      <c r="G185" s="108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140"/>
      <c r="AB185" s="94"/>
      <c r="AC185" s="94"/>
      <c r="AD185" s="94"/>
      <c r="AE185" s="94"/>
    </row>
    <row r="186" spans="1:31" ht="12.75">
      <c r="A186" s="94"/>
      <c r="B186" s="94"/>
      <c r="C186" s="94"/>
      <c r="D186" s="94"/>
      <c r="E186" s="94"/>
      <c r="F186" s="94"/>
      <c r="G186" s="108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140"/>
      <c r="AB186" s="94"/>
      <c r="AC186" s="94"/>
      <c r="AD186" s="94"/>
      <c r="AE186" s="94"/>
    </row>
    <row r="187" spans="1:31" ht="12.75">
      <c r="A187" s="94"/>
      <c r="B187" s="94"/>
      <c r="C187" s="94"/>
      <c r="D187" s="94"/>
      <c r="E187" s="94"/>
      <c r="F187" s="94"/>
      <c r="G187" s="108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140"/>
      <c r="AB187" s="94"/>
      <c r="AC187" s="94"/>
      <c r="AD187" s="94"/>
      <c r="AE187" s="94"/>
    </row>
    <row r="188" spans="1:31" ht="12.75">
      <c r="A188" s="94"/>
      <c r="B188" s="94"/>
      <c r="C188" s="94"/>
      <c r="D188" s="94"/>
      <c r="E188" s="94"/>
      <c r="F188" s="94"/>
      <c r="G188" s="108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140"/>
      <c r="AB188" s="94"/>
      <c r="AC188" s="94"/>
      <c r="AD188" s="94"/>
      <c r="AE188" s="94"/>
    </row>
    <row r="189" spans="1:31" ht="12.75">
      <c r="A189" s="94"/>
      <c r="B189" s="94"/>
      <c r="C189" s="94"/>
      <c r="D189" s="94"/>
      <c r="E189" s="94"/>
      <c r="F189" s="94"/>
      <c r="G189" s="108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140"/>
      <c r="AB189" s="94"/>
      <c r="AC189" s="94"/>
      <c r="AD189" s="94"/>
      <c r="AE189" s="94"/>
    </row>
    <row r="190" spans="1:31" ht="12.75">
      <c r="A190" s="94"/>
      <c r="B190" s="94"/>
      <c r="C190" s="94"/>
      <c r="D190" s="94"/>
      <c r="E190" s="94"/>
      <c r="F190" s="94"/>
      <c r="G190" s="108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140"/>
      <c r="AB190" s="94"/>
      <c r="AC190" s="94"/>
      <c r="AD190" s="94"/>
      <c r="AE190" s="94"/>
    </row>
    <row r="191" spans="1:31" ht="12.75">
      <c r="A191" s="94"/>
      <c r="B191" s="94"/>
      <c r="C191" s="94"/>
      <c r="D191" s="94"/>
      <c r="E191" s="94"/>
      <c r="F191" s="94"/>
      <c r="G191" s="108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140"/>
      <c r="AB191" s="94"/>
      <c r="AC191" s="94"/>
      <c r="AD191" s="94"/>
      <c r="AE191" s="94"/>
    </row>
    <row r="192" spans="1:31" ht="12.75">
      <c r="A192" s="94"/>
      <c r="B192" s="94"/>
      <c r="C192" s="94"/>
      <c r="D192" s="94"/>
      <c r="E192" s="94"/>
      <c r="F192" s="94"/>
      <c r="G192" s="108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140"/>
      <c r="AB192" s="94"/>
      <c r="AC192" s="94"/>
      <c r="AD192" s="94"/>
      <c r="AE192" s="94"/>
    </row>
    <row r="193" spans="1:31" ht="12.75">
      <c r="A193" s="94"/>
      <c r="B193" s="94"/>
      <c r="C193" s="94"/>
      <c r="D193" s="94"/>
      <c r="E193" s="94"/>
      <c r="F193" s="94"/>
      <c r="G193" s="108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140"/>
      <c r="AB193" s="94"/>
      <c r="AC193" s="94"/>
      <c r="AD193" s="94"/>
      <c r="AE193" s="94"/>
    </row>
    <row r="194" spans="1:31" ht="12.75">
      <c r="A194" s="94"/>
      <c r="B194" s="94"/>
      <c r="C194" s="94"/>
      <c r="D194" s="94"/>
      <c r="E194" s="94"/>
      <c r="F194" s="94"/>
      <c r="G194" s="108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140"/>
      <c r="AB194" s="94"/>
      <c r="AC194" s="94"/>
      <c r="AD194" s="94"/>
      <c r="AE194" s="94"/>
    </row>
    <row r="195" spans="1:31" ht="12.75">
      <c r="A195" s="94"/>
      <c r="B195" s="94"/>
      <c r="C195" s="94"/>
      <c r="D195" s="94"/>
      <c r="E195" s="94"/>
      <c r="F195" s="94"/>
      <c r="G195" s="108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140"/>
      <c r="AB195" s="94"/>
      <c r="AC195" s="94"/>
      <c r="AD195" s="94"/>
      <c r="AE195" s="94"/>
    </row>
    <row r="196" spans="1:31" ht="12.75">
      <c r="A196" s="94"/>
      <c r="B196" s="94"/>
      <c r="C196" s="94"/>
      <c r="D196" s="94"/>
      <c r="E196" s="94"/>
      <c r="F196" s="94"/>
      <c r="G196" s="108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140"/>
      <c r="AB196" s="94"/>
      <c r="AC196" s="94"/>
      <c r="AD196" s="94"/>
      <c r="AE196" s="94"/>
    </row>
    <row r="197" spans="1:31" ht="12.75">
      <c r="A197" s="94"/>
      <c r="B197" s="94"/>
      <c r="C197" s="94"/>
      <c r="D197" s="94"/>
      <c r="E197" s="94"/>
      <c r="F197" s="94"/>
      <c r="G197" s="108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40"/>
      <c r="AB197" s="94"/>
      <c r="AC197" s="94"/>
      <c r="AD197" s="94"/>
      <c r="AE197" s="94"/>
    </row>
    <row r="198" spans="1:31" ht="12.75">
      <c r="A198" s="94"/>
      <c r="B198" s="94"/>
      <c r="C198" s="94"/>
      <c r="D198" s="94"/>
      <c r="E198" s="94"/>
      <c r="F198" s="94"/>
      <c r="G198" s="108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140"/>
      <c r="AB198" s="94"/>
      <c r="AC198" s="94"/>
      <c r="AD198" s="94"/>
      <c r="AE198" s="94"/>
    </row>
    <row r="199" spans="1:31" ht="12.75">
      <c r="A199" s="94"/>
      <c r="B199" s="94"/>
      <c r="C199" s="94"/>
      <c r="D199" s="94"/>
      <c r="E199" s="94"/>
      <c r="F199" s="94"/>
      <c r="G199" s="108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140"/>
      <c r="AB199" s="94"/>
      <c r="AC199" s="94"/>
      <c r="AD199" s="94"/>
      <c r="AE199" s="94"/>
    </row>
    <row r="200" spans="1:31" ht="12.75">
      <c r="A200" s="94"/>
      <c r="B200" s="94"/>
      <c r="C200" s="94"/>
      <c r="D200" s="94"/>
      <c r="E200" s="94"/>
      <c r="F200" s="94"/>
      <c r="G200" s="108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140"/>
      <c r="AB200" s="94"/>
      <c r="AC200" s="94"/>
      <c r="AD200" s="94"/>
      <c r="AE200" s="94"/>
    </row>
    <row r="201" spans="1:31" ht="12.75">
      <c r="A201" s="94"/>
      <c r="B201" s="94"/>
      <c r="C201" s="94"/>
      <c r="D201" s="94"/>
      <c r="E201" s="94"/>
      <c r="F201" s="94"/>
      <c r="G201" s="108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140"/>
      <c r="AB201" s="94"/>
      <c r="AC201" s="94"/>
      <c r="AD201" s="94"/>
      <c r="AE201" s="94"/>
    </row>
    <row r="202" spans="1:31" ht="12.75">
      <c r="A202" s="94"/>
      <c r="B202" s="94"/>
      <c r="C202" s="94"/>
      <c r="D202" s="94"/>
      <c r="E202" s="94"/>
      <c r="F202" s="94"/>
      <c r="G202" s="108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140"/>
      <c r="AB202" s="94"/>
      <c r="AC202" s="94"/>
      <c r="AD202" s="94"/>
      <c r="AE202" s="94"/>
    </row>
    <row r="203" spans="1:31" ht="12.75">
      <c r="A203" s="94"/>
      <c r="B203" s="94"/>
      <c r="C203" s="94"/>
      <c r="D203" s="94"/>
      <c r="E203" s="94"/>
      <c r="F203" s="94"/>
      <c r="G203" s="108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140"/>
      <c r="AB203" s="94"/>
      <c r="AC203" s="94"/>
      <c r="AD203" s="94"/>
      <c r="AE203" s="94"/>
    </row>
    <row r="204" spans="1:31" ht="12.75">
      <c r="A204" s="94"/>
      <c r="B204" s="94"/>
      <c r="C204" s="94"/>
      <c r="D204" s="94"/>
      <c r="E204" s="94"/>
      <c r="F204" s="94"/>
      <c r="G204" s="108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140"/>
      <c r="AB204" s="94"/>
      <c r="AC204" s="94"/>
      <c r="AD204" s="94"/>
      <c r="AE204" s="94"/>
    </row>
    <row r="205" spans="1:31" ht="12.75">
      <c r="A205" s="94"/>
      <c r="B205" s="94"/>
      <c r="C205" s="94"/>
      <c r="D205" s="94"/>
      <c r="E205" s="94"/>
      <c r="F205" s="94"/>
      <c r="G205" s="108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140"/>
      <c r="AB205" s="94"/>
      <c r="AC205" s="94"/>
      <c r="AD205" s="94"/>
      <c r="AE205" s="94"/>
    </row>
    <row r="206" spans="1:31" ht="12.75">
      <c r="A206" s="94"/>
      <c r="B206" s="94"/>
      <c r="C206" s="94"/>
      <c r="D206" s="94"/>
      <c r="E206" s="94"/>
      <c r="F206" s="94"/>
      <c r="G206" s="108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140"/>
      <c r="AB206" s="94"/>
      <c r="AC206" s="94"/>
      <c r="AD206" s="94"/>
      <c r="AE206" s="94"/>
    </row>
    <row r="207" spans="1:31" ht="12.75">
      <c r="A207" s="94"/>
      <c r="B207" s="94"/>
      <c r="C207" s="94"/>
      <c r="D207" s="94"/>
      <c r="E207" s="94"/>
      <c r="F207" s="94"/>
      <c r="G207" s="108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140"/>
      <c r="AB207" s="94"/>
      <c r="AC207" s="94"/>
      <c r="AD207" s="94"/>
      <c r="AE207" s="94"/>
    </row>
    <row r="208" spans="1:31" ht="12.75">
      <c r="A208" s="94"/>
      <c r="B208" s="94"/>
      <c r="C208" s="94"/>
      <c r="D208" s="94"/>
      <c r="E208" s="94"/>
      <c r="F208" s="94"/>
      <c r="G208" s="108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140"/>
      <c r="AB208" s="94"/>
      <c r="AC208" s="94"/>
      <c r="AD208" s="94"/>
      <c r="AE208" s="94"/>
    </row>
    <row r="209" spans="1:31" ht="12.75">
      <c r="A209" s="94"/>
      <c r="B209" s="94"/>
      <c r="C209" s="94"/>
      <c r="D209" s="94"/>
      <c r="E209" s="94"/>
      <c r="F209" s="94"/>
      <c r="G209" s="108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140"/>
      <c r="AB209" s="94"/>
      <c r="AC209" s="94"/>
      <c r="AD209" s="94"/>
      <c r="AE209" s="94"/>
    </row>
    <row r="210" spans="1:31" ht="12.75">
      <c r="A210" s="94"/>
      <c r="B210" s="94"/>
      <c r="C210" s="94"/>
      <c r="D210" s="94"/>
      <c r="E210" s="94"/>
      <c r="F210" s="94"/>
      <c r="G210" s="108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140"/>
      <c r="AB210" s="94"/>
      <c r="AC210" s="94"/>
      <c r="AD210" s="94"/>
      <c r="AE210" s="94"/>
    </row>
    <row r="211" spans="1:31" ht="12.75">
      <c r="A211" s="94"/>
      <c r="B211" s="94"/>
      <c r="C211" s="94"/>
      <c r="D211" s="94"/>
      <c r="E211" s="94"/>
      <c r="F211" s="94"/>
      <c r="G211" s="108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140"/>
      <c r="AB211" s="94"/>
      <c r="AC211" s="94"/>
      <c r="AD211" s="94"/>
      <c r="AE211" s="94"/>
    </row>
    <row r="212" spans="1:31" ht="12.75">
      <c r="A212" s="94"/>
      <c r="B212" s="94"/>
      <c r="C212" s="94"/>
      <c r="D212" s="94"/>
      <c r="E212" s="94"/>
      <c r="F212" s="94"/>
      <c r="G212" s="108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140"/>
      <c r="AB212" s="94"/>
      <c r="AC212" s="94"/>
      <c r="AD212" s="94"/>
      <c r="AE212" s="94"/>
    </row>
    <row r="213" spans="1:31" ht="12.75">
      <c r="A213" s="94"/>
      <c r="B213" s="94"/>
      <c r="C213" s="94"/>
      <c r="D213" s="94"/>
      <c r="E213" s="94"/>
      <c r="F213" s="94"/>
      <c r="G213" s="108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140"/>
      <c r="AB213" s="94"/>
      <c r="AC213" s="94"/>
      <c r="AD213" s="94"/>
      <c r="AE213" s="94"/>
    </row>
    <row r="214" spans="1:31" ht="12.75">
      <c r="A214" s="94"/>
      <c r="B214" s="94"/>
      <c r="C214" s="94"/>
      <c r="D214" s="94"/>
      <c r="E214" s="94"/>
      <c r="F214" s="94"/>
      <c r="G214" s="108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140"/>
      <c r="AB214" s="94"/>
      <c r="AC214" s="94"/>
      <c r="AD214" s="94"/>
      <c r="AE214" s="94"/>
    </row>
    <row r="215" spans="1:31" ht="12.75">
      <c r="A215" s="94"/>
      <c r="B215" s="94"/>
      <c r="C215" s="94"/>
      <c r="D215" s="94"/>
      <c r="E215" s="94"/>
      <c r="F215" s="94"/>
      <c r="G215" s="108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140"/>
      <c r="AB215" s="94"/>
      <c r="AC215" s="94"/>
      <c r="AD215" s="94"/>
      <c r="AE215" s="94"/>
    </row>
    <row r="216" spans="1:31" ht="12.75">
      <c r="A216" s="94"/>
      <c r="B216" s="94"/>
      <c r="C216" s="94"/>
      <c r="D216" s="94"/>
      <c r="E216" s="94"/>
      <c r="F216" s="94"/>
      <c r="G216" s="108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140"/>
      <c r="AB216" s="94"/>
      <c r="AC216" s="94"/>
      <c r="AD216" s="94"/>
      <c r="AE216" s="94"/>
    </row>
    <row r="217" spans="1:31" ht="12.75">
      <c r="A217" s="94"/>
      <c r="B217" s="94"/>
      <c r="C217" s="94"/>
      <c r="D217" s="94"/>
      <c r="E217" s="94"/>
      <c r="F217" s="94"/>
      <c r="G217" s="108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140"/>
      <c r="AB217" s="94"/>
      <c r="AC217" s="94"/>
      <c r="AD217" s="94"/>
      <c r="AE217" s="94"/>
    </row>
    <row r="218" spans="1:31" ht="12.75">
      <c r="A218" s="94"/>
      <c r="B218" s="94"/>
      <c r="C218" s="94"/>
      <c r="D218" s="94"/>
      <c r="E218" s="94"/>
      <c r="F218" s="94"/>
      <c r="G218" s="108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140"/>
      <c r="AB218" s="94"/>
      <c r="AC218" s="94"/>
      <c r="AD218" s="94"/>
      <c r="AE218" s="94"/>
    </row>
    <row r="219" spans="1:31" ht="12.75">
      <c r="A219" s="94"/>
      <c r="B219" s="94"/>
      <c r="C219" s="94"/>
      <c r="D219" s="94"/>
      <c r="E219" s="94"/>
      <c r="F219" s="94"/>
      <c r="G219" s="108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140"/>
      <c r="AB219" s="94"/>
      <c r="AC219" s="94"/>
      <c r="AD219" s="94"/>
      <c r="AE219" s="94"/>
    </row>
    <row r="220" spans="1:31" ht="12.75">
      <c r="A220" s="94"/>
      <c r="B220" s="94"/>
      <c r="C220" s="94"/>
      <c r="D220" s="94"/>
      <c r="E220" s="94"/>
      <c r="F220" s="94"/>
      <c r="G220" s="108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140"/>
      <c r="AB220" s="94"/>
      <c r="AC220" s="94"/>
      <c r="AD220" s="94"/>
      <c r="AE220" s="94"/>
    </row>
    <row r="221" spans="1:31" ht="12.75">
      <c r="A221" s="94"/>
      <c r="B221" s="94"/>
      <c r="C221" s="94"/>
      <c r="D221" s="94"/>
      <c r="E221" s="94"/>
      <c r="F221" s="94"/>
      <c r="G221" s="108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140"/>
      <c r="AB221" s="94"/>
      <c r="AC221" s="94"/>
      <c r="AD221" s="94"/>
      <c r="AE221" s="94"/>
    </row>
    <row r="222" spans="1:31" ht="12.75">
      <c r="A222" s="94"/>
      <c r="B222" s="94"/>
      <c r="C222" s="94"/>
      <c r="D222" s="94"/>
      <c r="E222" s="94"/>
      <c r="F222" s="94"/>
      <c r="G222" s="108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140"/>
      <c r="AB222" s="94"/>
      <c r="AC222" s="94"/>
      <c r="AD222" s="94"/>
      <c r="AE222" s="94"/>
    </row>
    <row r="223" spans="1:31" ht="12.75">
      <c r="A223" s="94"/>
      <c r="B223" s="94"/>
      <c r="C223" s="94"/>
      <c r="D223" s="94"/>
      <c r="E223" s="94"/>
      <c r="F223" s="94"/>
      <c r="G223" s="108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140"/>
      <c r="AB223" s="94"/>
      <c r="AC223" s="94"/>
      <c r="AD223" s="94"/>
      <c r="AE223" s="94"/>
    </row>
    <row r="224" spans="1:31" ht="12.75">
      <c r="A224" s="94"/>
      <c r="B224" s="94"/>
      <c r="C224" s="94"/>
      <c r="D224" s="94"/>
      <c r="E224" s="94"/>
      <c r="F224" s="94"/>
      <c r="G224" s="108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40"/>
      <c r="AB224" s="94"/>
      <c r="AC224" s="94"/>
      <c r="AD224" s="94"/>
      <c r="AE224" s="94"/>
    </row>
    <row r="225" spans="1:31" ht="12.75">
      <c r="A225" s="94"/>
      <c r="B225" s="94"/>
      <c r="C225" s="94"/>
      <c r="D225" s="94"/>
      <c r="E225" s="94"/>
      <c r="F225" s="94"/>
      <c r="G225" s="108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140"/>
      <c r="AB225" s="94"/>
      <c r="AC225" s="94"/>
      <c r="AD225" s="94"/>
      <c r="AE225" s="94"/>
    </row>
    <row r="226" spans="1:31" ht="12.75">
      <c r="A226" s="94"/>
      <c r="B226" s="94"/>
      <c r="C226" s="94"/>
      <c r="D226" s="94"/>
      <c r="E226" s="94"/>
      <c r="F226" s="94"/>
      <c r="G226" s="108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140"/>
      <c r="AB226" s="94"/>
      <c r="AC226" s="94"/>
      <c r="AD226" s="94"/>
      <c r="AE226" s="94"/>
    </row>
    <row r="227" spans="1:31" ht="12.75">
      <c r="A227" s="94"/>
      <c r="B227" s="94"/>
      <c r="C227" s="94"/>
      <c r="D227" s="94"/>
      <c r="E227" s="94"/>
      <c r="F227" s="94"/>
      <c r="G227" s="108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140"/>
      <c r="AB227" s="94"/>
      <c r="AC227" s="94"/>
      <c r="AD227" s="94"/>
      <c r="AE227" s="94"/>
    </row>
    <row r="228" spans="1:31" ht="12.75">
      <c r="A228" s="94"/>
      <c r="B228" s="94"/>
      <c r="C228" s="94"/>
      <c r="D228" s="94"/>
      <c r="E228" s="94"/>
      <c r="F228" s="94"/>
      <c r="G228" s="108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140"/>
      <c r="AB228" s="94"/>
      <c r="AC228" s="94"/>
      <c r="AD228" s="94"/>
      <c r="AE228" s="94"/>
    </row>
    <row r="229" spans="1:31" ht="12.75">
      <c r="A229" s="94"/>
      <c r="B229" s="94"/>
      <c r="C229" s="94"/>
      <c r="D229" s="94"/>
      <c r="E229" s="94"/>
      <c r="F229" s="94"/>
      <c r="G229" s="108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140"/>
      <c r="AB229" s="94"/>
      <c r="AC229" s="94"/>
      <c r="AD229" s="94"/>
      <c r="AE229" s="94"/>
    </row>
    <row r="230" spans="1:31" ht="12.75">
      <c r="A230" s="94"/>
      <c r="B230" s="94"/>
      <c r="C230" s="94"/>
      <c r="D230" s="94"/>
      <c r="E230" s="94"/>
      <c r="F230" s="94"/>
      <c r="G230" s="108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140"/>
      <c r="AB230" s="94"/>
      <c r="AC230" s="94"/>
      <c r="AD230" s="94"/>
      <c r="AE230" s="94"/>
    </row>
    <row r="231" spans="1:31" ht="12.75">
      <c r="A231" s="94"/>
      <c r="B231" s="94"/>
      <c r="C231" s="94"/>
      <c r="D231" s="94"/>
      <c r="E231" s="94"/>
      <c r="F231" s="94"/>
      <c r="G231" s="108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140"/>
      <c r="AB231" s="94"/>
      <c r="AC231" s="94"/>
      <c r="AD231" s="94"/>
      <c r="AE231" s="94"/>
    </row>
    <row r="232" spans="1:31" ht="12.75">
      <c r="A232" s="94"/>
      <c r="B232" s="94"/>
      <c r="C232" s="94"/>
      <c r="D232" s="94"/>
      <c r="E232" s="94"/>
      <c r="F232" s="94"/>
      <c r="G232" s="108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140"/>
      <c r="AB232" s="94"/>
      <c r="AC232" s="94"/>
      <c r="AD232" s="94"/>
      <c r="AE232" s="94"/>
    </row>
    <row r="233" spans="1:31" ht="12.75">
      <c r="A233" s="94"/>
      <c r="B233" s="94"/>
      <c r="C233" s="94"/>
      <c r="D233" s="94"/>
      <c r="E233" s="94"/>
      <c r="F233" s="94"/>
      <c r="G233" s="108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140"/>
      <c r="AB233" s="94"/>
      <c r="AC233" s="94"/>
      <c r="AD233" s="94"/>
      <c r="AE233" s="94"/>
    </row>
    <row r="234" spans="1:31" ht="12.75">
      <c r="A234" s="94"/>
      <c r="B234" s="94"/>
      <c r="C234" s="94"/>
      <c r="D234" s="94"/>
      <c r="E234" s="94"/>
      <c r="F234" s="94"/>
      <c r="G234" s="108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140"/>
      <c r="AB234" s="94"/>
      <c r="AC234" s="94"/>
      <c r="AD234" s="94"/>
      <c r="AE234" s="94"/>
    </row>
    <row r="235" spans="1:31" ht="12.75">
      <c r="A235" s="94"/>
      <c r="B235" s="94"/>
      <c r="C235" s="94"/>
      <c r="D235" s="94"/>
      <c r="E235" s="94"/>
      <c r="F235" s="94"/>
      <c r="G235" s="108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140"/>
      <c r="AB235" s="94"/>
      <c r="AC235" s="94"/>
      <c r="AD235" s="94"/>
      <c r="AE235" s="94"/>
    </row>
    <row r="236" spans="1:31" ht="12.75">
      <c r="A236" s="94"/>
      <c r="B236" s="94"/>
      <c r="C236" s="94"/>
      <c r="D236" s="94"/>
      <c r="E236" s="94"/>
      <c r="F236" s="94"/>
      <c r="G236" s="108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140"/>
      <c r="AB236" s="94"/>
      <c r="AC236" s="94"/>
      <c r="AD236" s="94"/>
      <c r="AE236" s="94"/>
    </row>
    <row r="237" spans="1:31" ht="12.75">
      <c r="A237" s="94"/>
      <c r="B237" s="94"/>
      <c r="C237" s="94"/>
      <c r="D237" s="94"/>
      <c r="E237" s="94"/>
      <c r="F237" s="94"/>
      <c r="G237" s="108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140"/>
      <c r="AB237" s="94"/>
      <c r="AC237" s="94"/>
      <c r="AD237" s="94"/>
      <c r="AE237" s="94"/>
    </row>
    <row r="238" spans="1:31" ht="12.75">
      <c r="A238" s="94"/>
      <c r="B238" s="94"/>
      <c r="C238" s="94"/>
      <c r="D238" s="94"/>
      <c r="E238" s="94"/>
      <c r="F238" s="94"/>
      <c r="G238" s="108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140"/>
      <c r="AB238" s="94"/>
      <c r="AC238" s="94"/>
      <c r="AD238" s="94"/>
      <c r="AE238" s="94"/>
    </row>
    <row r="239" spans="1:31" ht="12.75">
      <c r="A239" s="94"/>
      <c r="B239" s="94"/>
      <c r="C239" s="94"/>
      <c r="D239" s="94"/>
      <c r="E239" s="94"/>
      <c r="F239" s="94"/>
      <c r="G239" s="108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140"/>
      <c r="AB239" s="94"/>
      <c r="AC239" s="94"/>
      <c r="AD239" s="94"/>
      <c r="AE239" s="94"/>
    </row>
    <row r="240" spans="1:31" ht="12.75">
      <c r="A240" s="94"/>
      <c r="B240" s="94"/>
      <c r="C240" s="94"/>
      <c r="D240" s="94"/>
      <c r="E240" s="94"/>
      <c r="F240" s="94"/>
      <c r="G240" s="108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140"/>
      <c r="AB240" s="94"/>
      <c r="AC240" s="94"/>
      <c r="AD240" s="94"/>
      <c r="AE240" s="94"/>
    </row>
    <row r="241" spans="1:31" ht="12.75">
      <c r="A241" s="94"/>
      <c r="B241" s="94"/>
      <c r="C241" s="94"/>
      <c r="D241" s="94"/>
      <c r="E241" s="94"/>
      <c r="F241" s="94"/>
      <c r="G241" s="108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140"/>
      <c r="AB241" s="94"/>
      <c r="AC241" s="94"/>
      <c r="AD241" s="94"/>
      <c r="AE241" s="94"/>
    </row>
    <row r="242" spans="1:31" ht="12.75">
      <c r="A242" s="94"/>
      <c r="B242" s="94"/>
      <c r="C242" s="94"/>
      <c r="D242" s="94"/>
      <c r="E242" s="94"/>
      <c r="F242" s="94"/>
      <c r="G242" s="108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140"/>
      <c r="AB242" s="94"/>
      <c r="AC242" s="94"/>
      <c r="AD242" s="94"/>
      <c r="AE242" s="94"/>
    </row>
    <row r="243" spans="1:31" ht="12.75">
      <c r="A243" s="94"/>
      <c r="B243" s="94"/>
      <c r="C243" s="94"/>
      <c r="D243" s="94"/>
      <c r="E243" s="94"/>
      <c r="F243" s="94"/>
      <c r="G243" s="108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140"/>
      <c r="AB243" s="94"/>
      <c r="AC243" s="94"/>
      <c r="AD243" s="94"/>
      <c r="AE243" s="94"/>
    </row>
    <row r="244" spans="1:31" ht="12.75">
      <c r="A244" s="94"/>
      <c r="B244" s="94"/>
      <c r="C244" s="94"/>
      <c r="D244" s="94"/>
      <c r="E244" s="94"/>
      <c r="F244" s="94"/>
      <c r="G244" s="108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140"/>
      <c r="AB244" s="94"/>
      <c r="AC244" s="94"/>
      <c r="AD244" s="94"/>
      <c r="AE244" s="94"/>
    </row>
    <row r="245" spans="1:31" ht="12.75">
      <c r="A245" s="94"/>
      <c r="B245" s="94"/>
      <c r="C245" s="94"/>
      <c r="D245" s="94"/>
      <c r="E245" s="94"/>
      <c r="F245" s="94"/>
      <c r="G245" s="108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140"/>
      <c r="AB245" s="94"/>
      <c r="AC245" s="94"/>
      <c r="AD245" s="94"/>
      <c r="AE245" s="94"/>
    </row>
    <row r="246" spans="1:31" ht="12.75">
      <c r="A246" s="94"/>
      <c r="B246" s="94"/>
      <c r="C246" s="94"/>
      <c r="D246" s="94"/>
      <c r="E246" s="94"/>
      <c r="F246" s="94"/>
      <c r="G246" s="108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140"/>
      <c r="AB246" s="94"/>
      <c r="AC246" s="94"/>
      <c r="AD246" s="94"/>
      <c r="AE246" s="94"/>
    </row>
    <row r="247" spans="1:31" ht="12.75">
      <c r="A247" s="94"/>
      <c r="B247" s="94"/>
      <c r="C247" s="94"/>
      <c r="D247" s="94"/>
      <c r="E247" s="94"/>
      <c r="F247" s="94"/>
      <c r="G247" s="108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140"/>
      <c r="AB247" s="94"/>
      <c r="AC247" s="94"/>
      <c r="AD247" s="94"/>
      <c r="AE247" s="94"/>
    </row>
    <row r="248" spans="1:31" ht="12.75">
      <c r="A248" s="94"/>
      <c r="B248" s="94"/>
      <c r="C248" s="94"/>
      <c r="D248" s="94"/>
      <c r="E248" s="94"/>
      <c r="F248" s="94"/>
      <c r="G248" s="108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140"/>
      <c r="AB248" s="94"/>
      <c r="AC248" s="94"/>
      <c r="AD248" s="94"/>
      <c r="AE248" s="94"/>
    </row>
    <row r="249" spans="1:31" ht="12.75">
      <c r="A249" s="94"/>
      <c r="B249" s="94"/>
      <c r="C249" s="94"/>
      <c r="D249" s="94"/>
      <c r="E249" s="94"/>
      <c r="F249" s="94"/>
      <c r="G249" s="108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140"/>
      <c r="AB249" s="94"/>
      <c r="AC249" s="94"/>
      <c r="AD249" s="94"/>
      <c r="AE249" s="94"/>
    </row>
    <row r="250" spans="1:31" ht="12.75">
      <c r="A250" s="94"/>
      <c r="B250" s="94"/>
      <c r="C250" s="94"/>
      <c r="D250" s="94"/>
      <c r="E250" s="94"/>
      <c r="F250" s="94"/>
      <c r="G250" s="108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140"/>
      <c r="AB250" s="94"/>
      <c r="AC250" s="94"/>
      <c r="AD250" s="94"/>
      <c r="AE250" s="94"/>
    </row>
    <row r="251" spans="1:31" ht="12.75">
      <c r="A251" s="94"/>
      <c r="B251" s="94"/>
      <c r="C251" s="94"/>
      <c r="D251" s="94"/>
      <c r="E251" s="94"/>
      <c r="F251" s="94"/>
      <c r="G251" s="108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40"/>
      <c r="AB251" s="94"/>
      <c r="AC251" s="94"/>
      <c r="AD251" s="94"/>
      <c r="AE251" s="94"/>
    </row>
    <row r="252" spans="1:31" ht="12.75">
      <c r="A252" s="94"/>
      <c r="B252" s="94"/>
      <c r="C252" s="94"/>
      <c r="D252" s="94"/>
      <c r="E252" s="94"/>
      <c r="F252" s="94"/>
      <c r="G252" s="108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140"/>
      <c r="AB252" s="94"/>
      <c r="AC252" s="94"/>
      <c r="AD252" s="94"/>
      <c r="AE252" s="94"/>
    </row>
    <row r="253" spans="1:31" ht="12.75">
      <c r="A253" s="94"/>
      <c r="B253" s="94"/>
      <c r="C253" s="94"/>
      <c r="D253" s="94"/>
      <c r="E253" s="94"/>
      <c r="F253" s="94"/>
      <c r="G253" s="108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140"/>
      <c r="AB253" s="94"/>
      <c r="AC253" s="94"/>
      <c r="AD253" s="94"/>
      <c r="AE253" s="94"/>
    </row>
    <row r="254" spans="1:31" ht="12.75">
      <c r="A254" s="94"/>
      <c r="B254" s="94"/>
      <c r="C254" s="94"/>
      <c r="D254" s="94"/>
      <c r="E254" s="94"/>
      <c r="F254" s="94"/>
      <c r="G254" s="108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140"/>
      <c r="AB254" s="94"/>
      <c r="AC254" s="94"/>
      <c r="AD254" s="94"/>
      <c r="AE254" s="94"/>
    </row>
    <row r="255" spans="1:31" ht="12.75">
      <c r="A255" s="94"/>
      <c r="B255" s="94"/>
      <c r="C255" s="94"/>
      <c r="D255" s="94"/>
      <c r="E255" s="94"/>
      <c r="F255" s="94"/>
      <c r="G255" s="108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140"/>
      <c r="AB255" s="94"/>
      <c r="AC255" s="94"/>
      <c r="AD255" s="94"/>
      <c r="AE255" s="94"/>
    </row>
    <row r="256" spans="1:31" ht="12.75">
      <c r="A256" s="94"/>
      <c r="B256" s="94"/>
      <c r="C256" s="94"/>
      <c r="D256" s="94"/>
      <c r="E256" s="94"/>
      <c r="F256" s="94"/>
      <c r="G256" s="108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140"/>
      <c r="AB256" s="94"/>
      <c r="AC256" s="94"/>
      <c r="AD256" s="94"/>
      <c r="AE256" s="94"/>
    </row>
    <row r="257" spans="1:31" ht="12.75">
      <c r="A257" s="94"/>
      <c r="B257" s="94"/>
      <c r="C257" s="94"/>
      <c r="D257" s="94"/>
      <c r="E257" s="94"/>
      <c r="F257" s="94"/>
      <c r="G257" s="108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140"/>
      <c r="AB257" s="94"/>
      <c r="AC257" s="94"/>
      <c r="AD257" s="94"/>
      <c r="AE257" s="94"/>
    </row>
    <row r="258" spans="1:31" ht="12.75">
      <c r="A258" s="94"/>
      <c r="B258" s="94"/>
      <c r="C258" s="94"/>
      <c r="D258" s="94"/>
      <c r="E258" s="94"/>
      <c r="F258" s="94"/>
      <c r="G258" s="108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140"/>
      <c r="AB258" s="94"/>
      <c r="AC258" s="94"/>
      <c r="AD258" s="94"/>
      <c r="AE258" s="94"/>
    </row>
    <row r="259" spans="1:31" ht="12.75">
      <c r="A259" s="94"/>
      <c r="B259" s="94"/>
      <c r="C259" s="94"/>
      <c r="D259" s="94"/>
      <c r="E259" s="94"/>
      <c r="F259" s="94"/>
      <c r="G259" s="108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140"/>
      <c r="AB259" s="94"/>
      <c r="AC259" s="94"/>
      <c r="AD259" s="94"/>
      <c r="AE259" s="94"/>
    </row>
    <row r="260" spans="1:31" ht="12.75">
      <c r="A260" s="94"/>
      <c r="B260" s="94"/>
      <c r="C260" s="94"/>
      <c r="D260" s="94"/>
      <c r="E260" s="94"/>
      <c r="F260" s="94"/>
      <c r="G260" s="108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140"/>
      <c r="AB260" s="94"/>
      <c r="AC260" s="94"/>
      <c r="AD260" s="94"/>
      <c r="AE260" s="94"/>
    </row>
    <row r="261" spans="1:31" ht="12.75">
      <c r="A261" s="94"/>
      <c r="B261" s="94"/>
      <c r="C261" s="94"/>
      <c r="D261" s="94"/>
      <c r="E261" s="94"/>
      <c r="F261" s="94"/>
      <c r="G261" s="108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140"/>
      <c r="AB261" s="94"/>
      <c r="AC261" s="94"/>
      <c r="AD261" s="94"/>
      <c r="AE261" s="94"/>
    </row>
    <row r="262" spans="1:31" ht="12.75">
      <c r="A262" s="94"/>
      <c r="B262" s="94"/>
      <c r="C262" s="94"/>
      <c r="D262" s="94"/>
      <c r="E262" s="94"/>
      <c r="F262" s="94"/>
      <c r="G262" s="108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140"/>
      <c r="AB262" s="94"/>
      <c r="AC262" s="94"/>
      <c r="AD262" s="94"/>
      <c r="AE262" s="94"/>
    </row>
    <row r="263" spans="1:31" ht="12.75">
      <c r="A263" s="94"/>
      <c r="B263" s="94"/>
      <c r="C263" s="94"/>
      <c r="D263" s="94"/>
      <c r="E263" s="94"/>
      <c r="F263" s="94"/>
      <c r="G263" s="108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140"/>
      <c r="AB263" s="94"/>
      <c r="AC263" s="94"/>
      <c r="AD263" s="94"/>
      <c r="AE263" s="94"/>
    </row>
    <row r="264" spans="1:31" ht="12.75">
      <c r="A264" s="94"/>
      <c r="B264" s="94"/>
      <c r="C264" s="94"/>
      <c r="D264" s="94"/>
      <c r="E264" s="94"/>
      <c r="F264" s="94"/>
      <c r="G264" s="108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140"/>
      <c r="AB264" s="94"/>
      <c r="AC264" s="94"/>
      <c r="AD264" s="94"/>
      <c r="AE264" s="94"/>
    </row>
    <row r="265" spans="1:31" ht="12.75">
      <c r="A265" s="94"/>
      <c r="B265" s="94"/>
      <c r="C265" s="94"/>
      <c r="D265" s="94"/>
      <c r="E265" s="94"/>
      <c r="F265" s="94"/>
      <c r="G265" s="108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140"/>
      <c r="AB265" s="94"/>
      <c r="AC265" s="94"/>
      <c r="AD265" s="94"/>
      <c r="AE265" s="94"/>
    </row>
    <row r="266" spans="1:31" ht="12.75">
      <c r="A266" s="94"/>
      <c r="B266" s="94"/>
      <c r="C266" s="94"/>
      <c r="D266" s="94"/>
      <c r="E266" s="94"/>
      <c r="F266" s="94"/>
      <c r="G266" s="108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140"/>
      <c r="AB266" s="94"/>
      <c r="AC266" s="94"/>
      <c r="AD266" s="94"/>
      <c r="AE266" s="94"/>
    </row>
    <row r="267" spans="1:31" ht="12.75">
      <c r="A267" s="94"/>
      <c r="B267" s="94"/>
      <c r="C267" s="94"/>
      <c r="D267" s="94"/>
      <c r="E267" s="94"/>
      <c r="F267" s="94"/>
      <c r="G267" s="108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140"/>
      <c r="AB267" s="94"/>
      <c r="AC267" s="94"/>
      <c r="AD267" s="94"/>
      <c r="AE267" s="94"/>
    </row>
    <row r="268" spans="1:31" ht="12.75">
      <c r="A268" s="94"/>
      <c r="B268" s="94"/>
      <c r="C268" s="94"/>
      <c r="D268" s="94"/>
      <c r="E268" s="94"/>
      <c r="F268" s="94"/>
      <c r="G268" s="108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140"/>
      <c r="AB268" s="94"/>
      <c r="AC268" s="94"/>
      <c r="AD268" s="94"/>
      <c r="AE268" s="94"/>
    </row>
    <row r="269" spans="1:31" ht="12.75">
      <c r="A269" s="94"/>
      <c r="B269" s="94"/>
      <c r="C269" s="94"/>
      <c r="D269" s="94"/>
      <c r="E269" s="94"/>
      <c r="F269" s="94"/>
      <c r="G269" s="108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140"/>
      <c r="AB269" s="94"/>
      <c r="AC269" s="94"/>
      <c r="AD269" s="94"/>
      <c r="AE269" s="94"/>
    </row>
    <row r="270" spans="1:31" ht="12.75">
      <c r="A270" s="94"/>
      <c r="B270" s="94"/>
      <c r="C270" s="94"/>
      <c r="D270" s="94"/>
      <c r="E270" s="94"/>
      <c r="F270" s="94"/>
      <c r="G270" s="108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140"/>
      <c r="AB270" s="94"/>
      <c r="AC270" s="94"/>
      <c r="AD270" s="94"/>
      <c r="AE270" s="94"/>
    </row>
    <row r="271" spans="1:31" ht="12.75">
      <c r="A271" s="94"/>
      <c r="B271" s="94"/>
      <c r="C271" s="94"/>
      <c r="D271" s="94"/>
      <c r="E271" s="94"/>
      <c r="F271" s="94"/>
      <c r="G271" s="108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140"/>
      <c r="AB271" s="94"/>
      <c r="AC271" s="94"/>
      <c r="AD271" s="94"/>
      <c r="AE271" s="94"/>
    </row>
    <row r="272" spans="1:31" ht="12.75">
      <c r="A272" s="94"/>
      <c r="B272" s="94"/>
      <c r="C272" s="94"/>
      <c r="D272" s="94"/>
      <c r="E272" s="94"/>
      <c r="F272" s="94"/>
      <c r="G272" s="108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140"/>
      <c r="AB272" s="94"/>
      <c r="AC272" s="94"/>
      <c r="AD272" s="94"/>
      <c r="AE272" s="94"/>
    </row>
    <row r="273" spans="1:31" ht="12.75">
      <c r="A273" s="94"/>
      <c r="B273" s="94"/>
      <c r="C273" s="94"/>
      <c r="D273" s="94"/>
      <c r="E273" s="94"/>
      <c r="F273" s="94"/>
      <c r="G273" s="108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140"/>
      <c r="AB273" s="94"/>
      <c r="AC273" s="94"/>
      <c r="AD273" s="94"/>
      <c r="AE273" s="94"/>
    </row>
    <row r="274" spans="1:31" ht="12.75">
      <c r="A274" s="94"/>
      <c r="B274" s="94"/>
      <c r="C274" s="94"/>
      <c r="D274" s="94"/>
      <c r="E274" s="94"/>
      <c r="F274" s="94"/>
      <c r="G274" s="108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140"/>
      <c r="AB274" s="94"/>
      <c r="AC274" s="94"/>
      <c r="AD274" s="94"/>
      <c r="AE274" s="94"/>
    </row>
    <row r="275" spans="1:31" ht="12.75">
      <c r="A275" s="94"/>
      <c r="B275" s="94"/>
      <c r="C275" s="94"/>
      <c r="D275" s="94"/>
      <c r="E275" s="94"/>
      <c r="F275" s="94"/>
      <c r="G275" s="108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140"/>
      <c r="AB275" s="94"/>
      <c r="AC275" s="94"/>
      <c r="AD275" s="94"/>
      <c r="AE275" s="94"/>
    </row>
    <row r="276" spans="1:31" ht="12.75">
      <c r="A276" s="94"/>
      <c r="B276" s="94"/>
      <c r="C276" s="94"/>
      <c r="D276" s="94"/>
      <c r="E276" s="94"/>
      <c r="F276" s="94"/>
      <c r="G276" s="108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140"/>
      <c r="AB276" s="94"/>
      <c r="AC276" s="94"/>
      <c r="AD276" s="94"/>
      <c r="AE276" s="94"/>
    </row>
    <row r="277" spans="1:31" ht="12.75">
      <c r="A277" s="94"/>
      <c r="B277" s="94"/>
      <c r="C277" s="94"/>
      <c r="D277" s="94"/>
      <c r="E277" s="94"/>
      <c r="F277" s="94"/>
      <c r="G277" s="108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140"/>
      <c r="AB277" s="94"/>
      <c r="AC277" s="94"/>
      <c r="AD277" s="94"/>
      <c r="AE277" s="94"/>
    </row>
    <row r="278" spans="1:31" ht="12.75">
      <c r="A278" s="94"/>
      <c r="B278" s="94"/>
      <c r="C278" s="94"/>
      <c r="D278" s="94"/>
      <c r="E278" s="94"/>
      <c r="F278" s="94"/>
      <c r="G278" s="108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40"/>
      <c r="AB278" s="94"/>
      <c r="AC278" s="94"/>
      <c r="AD278" s="94"/>
      <c r="AE278" s="94"/>
    </row>
    <row r="279" spans="1:31" ht="12.75">
      <c r="A279" s="94"/>
      <c r="B279" s="94"/>
      <c r="C279" s="94"/>
      <c r="D279" s="94"/>
      <c r="E279" s="94"/>
      <c r="F279" s="94"/>
      <c r="G279" s="108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140"/>
      <c r="AB279" s="94"/>
      <c r="AC279" s="94"/>
      <c r="AD279" s="94"/>
      <c r="AE279" s="94"/>
    </row>
    <row r="280" spans="1:31" ht="12.75">
      <c r="A280" s="94"/>
      <c r="B280" s="94"/>
      <c r="C280" s="94"/>
      <c r="D280" s="94"/>
      <c r="E280" s="94"/>
      <c r="F280" s="94"/>
      <c r="G280" s="108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140"/>
      <c r="AB280" s="94"/>
      <c r="AC280" s="94"/>
      <c r="AD280" s="94"/>
      <c r="AE280" s="94"/>
    </row>
    <row r="281" spans="1:31" ht="12.75">
      <c r="A281" s="94"/>
      <c r="B281" s="94"/>
      <c r="C281" s="94"/>
      <c r="D281" s="94"/>
      <c r="E281" s="94"/>
      <c r="F281" s="94"/>
      <c r="G281" s="108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</row>
    <row r="282" spans="1:31" ht="12.75">
      <c r="A282" s="94"/>
      <c r="B282" s="94"/>
      <c r="C282" s="94"/>
      <c r="D282" s="94"/>
      <c r="E282" s="94"/>
      <c r="F282" s="94"/>
      <c r="G282" s="108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</row>
    <row r="283" spans="1:31" ht="12.75">
      <c r="A283" s="94"/>
      <c r="B283" s="94"/>
      <c r="C283" s="94"/>
      <c r="D283" s="94"/>
      <c r="E283" s="94"/>
      <c r="F283" s="94"/>
      <c r="G283" s="108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</row>
    <row r="284" spans="1:31" ht="12.75">
      <c r="A284" s="94"/>
      <c r="B284" s="94"/>
      <c r="C284" s="94"/>
      <c r="D284" s="94"/>
      <c r="E284" s="94"/>
      <c r="F284" s="94"/>
      <c r="G284" s="108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</row>
    <row r="285" spans="1:31" ht="12.75">
      <c r="A285" s="94"/>
      <c r="B285" s="94"/>
      <c r="C285" s="94"/>
      <c r="D285" s="94"/>
      <c r="E285" s="94"/>
      <c r="F285" s="94"/>
      <c r="G285" s="108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</row>
    <row r="286" spans="1:31" ht="12.75">
      <c r="A286" s="94"/>
      <c r="B286" s="94"/>
      <c r="C286" s="94"/>
      <c r="D286" s="94"/>
      <c r="E286" s="94"/>
      <c r="F286" s="94"/>
      <c r="G286" s="108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</row>
    <row r="287" spans="1:31" ht="12.75">
      <c r="A287" s="94"/>
      <c r="B287" s="94"/>
      <c r="C287" s="94"/>
      <c r="D287" s="94"/>
      <c r="E287" s="94"/>
      <c r="F287" s="94"/>
      <c r="G287" s="108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</row>
    <row r="288" spans="1:31" ht="12.75">
      <c r="A288" s="94"/>
      <c r="B288" s="94"/>
      <c r="C288" s="94"/>
      <c r="D288" s="94"/>
      <c r="E288" s="94"/>
      <c r="F288" s="94"/>
      <c r="G288" s="108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</row>
    <row r="289" spans="1:31" ht="12.75">
      <c r="A289" s="94"/>
      <c r="B289" s="94"/>
      <c r="C289" s="94"/>
      <c r="D289" s="94"/>
      <c r="E289" s="94"/>
      <c r="F289" s="94"/>
      <c r="G289" s="108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</row>
    <row r="290" spans="1:31" ht="12.75">
      <c r="A290" s="94"/>
      <c r="B290" s="94"/>
      <c r="C290" s="94"/>
      <c r="D290" s="94"/>
      <c r="E290" s="94"/>
      <c r="F290" s="94"/>
      <c r="G290" s="108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</row>
    <row r="291" spans="1:31" ht="12.75">
      <c r="A291" s="94"/>
      <c r="B291" s="94"/>
      <c r="C291" s="94"/>
      <c r="D291" s="94"/>
      <c r="E291" s="94"/>
      <c r="F291" s="94"/>
      <c r="G291" s="108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</row>
    <row r="292" spans="1:31" ht="12.75">
      <c r="A292" s="94"/>
      <c r="B292" s="94"/>
      <c r="C292" s="94"/>
      <c r="D292" s="94"/>
      <c r="E292" s="94"/>
      <c r="F292" s="94"/>
      <c r="G292" s="108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</row>
    <row r="293" spans="1:31" ht="12.75">
      <c r="A293" s="94"/>
      <c r="B293" s="94"/>
      <c r="C293" s="94"/>
      <c r="D293" s="94"/>
      <c r="E293" s="94"/>
      <c r="F293" s="94"/>
      <c r="G293" s="108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</row>
    <row r="294" spans="1:31" ht="12.75">
      <c r="A294" s="94"/>
      <c r="B294" s="94"/>
      <c r="C294" s="94"/>
      <c r="D294" s="94"/>
      <c r="E294" s="94"/>
      <c r="F294" s="94"/>
      <c r="G294" s="108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</row>
    <row r="295" spans="1:31" ht="12.75">
      <c r="A295" s="94"/>
      <c r="B295" s="94"/>
      <c r="C295" s="94"/>
      <c r="D295" s="94"/>
      <c r="E295" s="94"/>
      <c r="F295" s="94"/>
      <c r="G295" s="108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</row>
    <row r="296" spans="1:31" ht="12.75">
      <c r="A296" s="94"/>
      <c r="B296" s="94"/>
      <c r="C296" s="94"/>
      <c r="D296" s="94"/>
      <c r="E296" s="94"/>
      <c r="F296" s="94"/>
      <c r="G296" s="108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</row>
    <row r="297" spans="1:31" ht="12.75">
      <c r="A297" s="94"/>
      <c r="B297" s="94"/>
      <c r="C297" s="94"/>
      <c r="D297" s="94"/>
      <c r="E297" s="94"/>
      <c r="F297" s="94"/>
      <c r="G297" s="108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</row>
    <row r="298" spans="1:31" ht="12.75">
      <c r="A298" s="94"/>
      <c r="B298" s="94"/>
      <c r="C298" s="94"/>
      <c r="D298" s="94"/>
      <c r="E298" s="94"/>
      <c r="F298" s="94"/>
      <c r="G298" s="108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</row>
    <row r="299" spans="1:31" ht="12.75">
      <c r="A299" s="94"/>
      <c r="B299" s="94"/>
      <c r="C299" s="94"/>
      <c r="D299" s="94"/>
      <c r="E299" s="94"/>
      <c r="F299" s="94"/>
      <c r="G299" s="108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</row>
    <row r="300" spans="1:31" ht="12.75">
      <c r="A300" s="94"/>
      <c r="B300" s="94"/>
      <c r="C300" s="94"/>
      <c r="D300" s="94"/>
      <c r="E300" s="94"/>
      <c r="F300" s="94"/>
      <c r="G300" s="108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</row>
    <row r="301" spans="1:31" ht="12.75">
      <c r="A301" s="94"/>
      <c r="B301" s="94"/>
      <c r="C301" s="94"/>
      <c r="D301" s="94"/>
      <c r="E301" s="94"/>
      <c r="F301" s="94"/>
      <c r="G301" s="108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</row>
    <row r="302" spans="1:31" ht="12.75">
      <c r="A302" s="94"/>
      <c r="B302" s="94"/>
      <c r="C302" s="94"/>
      <c r="D302" s="94"/>
      <c r="E302" s="94"/>
      <c r="F302" s="94"/>
      <c r="G302" s="108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</row>
    <row r="303" spans="1:31" ht="12.75">
      <c r="A303" s="94"/>
      <c r="B303" s="94"/>
      <c r="C303" s="94"/>
      <c r="D303" s="94"/>
      <c r="E303" s="94"/>
      <c r="F303" s="94"/>
      <c r="G303" s="108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</row>
    <row r="304" spans="1:31" ht="12.75">
      <c r="A304" s="94"/>
      <c r="B304" s="94"/>
      <c r="C304" s="94"/>
      <c r="D304" s="94"/>
      <c r="E304" s="94"/>
      <c r="F304" s="94"/>
      <c r="G304" s="108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</row>
    <row r="305" spans="1:31" ht="12.75">
      <c r="A305" s="94"/>
      <c r="B305" s="94"/>
      <c r="C305" s="94"/>
      <c r="D305" s="94"/>
      <c r="E305" s="94"/>
      <c r="F305" s="94"/>
      <c r="G305" s="108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</row>
    <row r="306" spans="1:31" ht="12.75">
      <c r="A306" s="94"/>
      <c r="B306" s="94"/>
      <c r="C306" s="94"/>
      <c r="D306" s="94"/>
      <c r="E306" s="94"/>
      <c r="F306" s="94"/>
      <c r="G306" s="108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</row>
    <row r="307" spans="1:31" ht="12.75">
      <c r="A307" s="94"/>
      <c r="B307" s="94"/>
      <c r="C307" s="94"/>
      <c r="D307" s="94"/>
      <c r="E307" s="94"/>
      <c r="F307" s="94"/>
      <c r="G307" s="108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</row>
    <row r="308" spans="1:31" ht="12.75">
      <c r="A308" s="94"/>
      <c r="B308" s="94"/>
      <c r="C308" s="94"/>
      <c r="D308" s="94"/>
      <c r="E308" s="94"/>
      <c r="F308" s="94"/>
      <c r="G308" s="108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</row>
    <row r="309" spans="1:31" ht="12.75">
      <c r="A309" s="94"/>
      <c r="B309" s="94"/>
      <c r="C309" s="94"/>
      <c r="D309" s="94"/>
      <c r="E309" s="94"/>
      <c r="F309" s="94"/>
      <c r="G309" s="108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</row>
    <row r="310" spans="1:31" ht="12.75">
      <c r="A310" s="94"/>
      <c r="B310" s="94"/>
      <c r="C310" s="94"/>
      <c r="D310" s="94"/>
      <c r="E310" s="94"/>
      <c r="F310" s="94"/>
      <c r="G310" s="108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</row>
    <row r="311" spans="1:31" ht="12.75">
      <c r="A311" s="94"/>
      <c r="B311" s="94"/>
      <c r="C311" s="94"/>
      <c r="D311" s="94"/>
      <c r="E311" s="94"/>
      <c r="F311" s="94"/>
      <c r="G311" s="108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</row>
    <row r="312" spans="1:31" ht="12.75">
      <c r="A312" s="94"/>
      <c r="B312" s="94"/>
      <c r="C312" s="94"/>
      <c r="D312" s="94"/>
      <c r="E312" s="94"/>
      <c r="F312" s="94"/>
      <c r="G312" s="108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</row>
    <row r="313" spans="1:31" ht="12.75">
      <c r="A313" s="94"/>
      <c r="B313" s="94"/>
      <c r="C313" s="94"/>
      <c r="D313" s="94"/>
      <c r="E313" s="94"/>
      <c r="F313" s="94"/>
      <c r="G313" s="108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</row>
    <row r="314" spans="1:31" ht="12.75">
      <c r="A314" s="94"/>
      <c r="B314" s="94"/>
      <c r="C314" s="94"/>
      <c r="D314" s="94"/>
      <c r="E314" s="94"/>
      <c r="F314" s="94"/>
      <c r="G314" s="108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</row>
    <row r="315" spans="1:31" ht="12.75">
      <c r="A315" s="94"/>
      <c r="B315" s="94"/>
      <c r="C315" s="94"/>
      <c r="D315" s="94"/>
      <c r="E315" s="94"/>
      <c r="F315" s="94"/>
      <c r="G315" s="108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</row>
    <row r="316" spans="1:31" ht="12.75">
      <c r="A316" s="94"/>
      <c r="B316" s="94"/>
      <c r="C316" s="94"/>
      <c r="D316" s="94"/>
      <c r="E316" s="94"/>
      <c r="F316" s="94"/>
      <c r="G316" s="108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</row>
    <row r="317" spans="1:31" ht="12.75">
      <c r="A317" s="94"/>
      <c r="B317" s="94"/>
      <c r="C317" s="94"/>
      <c r="D317" s="94"/>
      <c r="E317" s="94"/>
      <c r="F317" s="94"/>
      <c r="G317" s="108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</row>
    <row r="318" spans="1:31" ht="12.75">
      <c r="A318" s="94"/>
      <c r="B318" s="94"/>
      <c r="C318" s="94"/>
      <c r="D318" s="94"/>
      <c r="E318" s="94"/>
      <c r="F318" s="94"/>
      <c r="G318" s="108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</row>
    <row r="319" spans="1:31" ht="12.75">
      <c r="A319" s="94"/>
      <c r="B319" s="94"/>
      <c r="C319" s="94"/>
      <c r="D319" s="94"/>
      <c r="E319" s="94"/>
      <c r="F319" s="94"/>
      <c r="G319" s="108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</row>
    <row r="320" spans="1:31" ht="12.75">
      <c r="A320" s="94"/>
      <c r="B320" s="94"/>
      <c r="C320" s="94"/>
      <c r="D320" s="94"/>
      <c r="E320" s="94"/>
      <c r="F320" s="94"/>
      <c r="G320" s="108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</row>
    <row r="321" spans="1:31" ht="12.75">
      <c r="A321" s="94"/>
      <c r="B321" s="94"/>
      <c r="C321" s="94"/>
      <c r="D321" s="94"/>
      <c r="E321" s="94"/>
      <c r="F321" s="94"/>
      <c r="G321" s="108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</row>
    <row r="322" spans="1:31" ht="12.75">
      <c r="A322" s="94"/>
      <c r="B322" s="94"/>
      <c r="C322" s="94"/>
      <c r="D322" s="94"/>
      <c r="E322" s="94"/>
      <c r="F322" s="94"/>
      <c r="G322" s="108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</row>
    <row r="323" spans="1:31" ht="12.75">
      <c r="A323" s="94"/>
      <c r="B323" s="94"/>
      <c r="C323" s="94"/>
      <c r="D323" s="94"/>
      <c r="E323" s="94"/>
      <c r="F323" s="94"/>
      <c r="G323" s="108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</row>
    <row r="324" spans="1:31" ht="12.75">
      <c r="A324" s="94"/>
      <c r="B324" s="94"/>
      <c r="C324" s="94"/>
      <c r="D324" s="94"/>
      <c r="E324" s="94"/>
      <c r="F324" s="94"/>
      <c r="G324" s="108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</row>
    <row r="325" spans="1:31" ht="12.75">
      <c r="A325" s="94"/>
      <c r="B325" s="94"/>
      <c r="C325" s="94"/>
      <c r="D325" s="94"/>
      <c r="E325" s="94"/>
      <c r="F325" s="94"/>
      <c r="G325" s="108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</row>
    <row r="326" spans="1:31" ht="12.75">
      <c r="A326" s="94"/>
      <c r="B326" s="94"/>
      <c r="C326" s="94"/>
      <c r="D326" s="94"/>
      <c r="E326" s="94"/>
      <c r="F326" s="94"/>
      <c r="G326" s="108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</row>
    <row r="327" spans="1:31" ht="12.75">
      <c r="A327" s="94"/>
      <c r="B327" s="94"/>
      <c r="C327" s="94"/>
      <c r="D327" s="94"/>
      <c r="E327" s="94"/>
      <c r="F327" s="94"/>
      <c r="G327" s="108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</row>
    <row r="328" spans="1:31" ht="12.75">
      <c r="A328" s="94"/>
      <c r="B328" s="94"/>
      <c r="C328" s="94"/>
      <c r="D328" s="94"/>
      <c r="E328" s="94"/>
      <c r="F328" s="94"/>
      <c r="G328" s="108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</row>
    <row r="329" spans="1:31" ht="12.75">
      <c r="A329" s="94"/>
      <c r="B329" s="94"/>
      <c r="C329" s="94"/>
      <c r="D329" s="94"/>
      <c r="E329" s="94"/>
      <c r="F329" s="94"/>
      <c r="G329" s="108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</row>
    <row r="330" spans="1:31" ht="12.75">
      <c r="A330" s="94"/>
      <c r="B330" s="94"/>
      <c r="C330" s="94"/>
      <c r="D330" s="94"/>
      <c r="E330" s="94"/>
      <c r="F330" s="94"/>
      <c r="G330" s="108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</row>
    <row r="331" spans="1:31" ht="12.75">
      <c r="A331" s="94"/>
      <c r="B331" s="94"/>
      <c r="C331" s="94"/>
      <c r="D331" s="94"/>
      <c r="E331" s="94"/>
      <c r="F331" s="94"/>
      <c r="G331" s="108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</row>
    <row r="332" spans="1:31" ht="12.75">
      <c r="A332" s="94"/>
      <c r="B332" s="94"/>
      <c r="C332" s="94"/>
      <c r="D332" s="94"/>
      <c r="E332" s="94"/>
      <c r="F332" s="94"/>
      <c r="G332" s="108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</row>
    <row r="333" spans="1:31" ht="12.75">
      <c r="A333" s="94"/>
      <c r="B333" s="94"/>
      <c r="C333" s="94"/>
      <c r="D333" s="94"/>
      <c r="E333" s="94"/>
      <c r="F333" s="94"/>
      <c r="G333" s="108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</row>
    <row r="334" spans="1:31" ht="12.75">
      <c r="A334" s="94"/>
      <c r="B334" s="94"/>
      <c r="C334" s="94"/>
      <c r="D334" s="94"/>
      <c r="E334" s="94"/>
      <c r="F334" s="94"/>
      <c r="G334" s="108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</row>
    <row r="335" spans="1:31" ht="12.75">
      <c r="A335" s="94"/>
      <c r="B335" s="94"/>
      <c r="C335" s="94"/>
      <c r="D335" s="94"/>
      <c r="E335" s="94"/>
      <c r="F335" s="94"/>
      <c r="G335" s="108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</row>
    <row r="336" spans="1:31" ht="12.75">
      <c r="A336" s="94"/>
      <c r="B336" s="94"/>
      <c r="C336" s="94"/>
      <c r="D336" s="94"/>
      <c r="E336" s="94"/>
      <c r="F336" s="94"/>
      <c r="G336" s="108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</row>
    <row r="337" spans="1:31" ht="12.75">
      <c r="A337" s="94"/>
      <c r="B337" s="94"/>
      <c r="C337" s="94"/>
      <c r="D337" s="94"/>
      <c r="E337" s="94"/>
      <c r="F337" s="94"/>
      <c r="G337" s="108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</row>
    <row r="338" spans="1:31" ht="12.75">
      <c r="A338" s="94"/>
      <c r="B338" s="94"/>
      <c r="C338" s="94"/>
      <c r="D338" s="94"/>
      <c r="E338" s="94"/>
      <c r="F338" s="94"/>
      <c r="G338" s="108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</row>
    <row r="339" spans="1:31" ht="12.75">
      <c r="A339" s="94"/>
      <c r="B339" s="94"/>
      <c r="C339" s="94"/>
      <c r="D339" s="94"/>
      <c r="E339" s="94"/>
      <c r="F339" s="94"/>
      <c r="G339" s="108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</row>
    <row r="340" spans="1:31" ht="12.75">
      <c r="A340" s="94"/>
      <c r="B340" s="94"/>
      <c r="C340" s="94"/>
      <c r="D340" s="94"/>
      <c r="E340" s="94"/>
      <c r="F340" s="94"/>
      <c r="G340" s="108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</row>
    <row r="341" spans="1:31" ht="12.75">
      <c r="A341" s="94"/>
      <c r="B341" s="94"/>
      <c r="C341" s="94"/>
      <c r="D341" s="94"/>
      <c r="E341" s="94"/>
      <c r="F341" s="94"/>
      <c r="G341" s="108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</row>
    <row r="342" spans="1:31" ht="12.75">
      <c r="A342" s="94"/>
      <c r="B342" s="94"/>
      <c r="C342" s="94"/>
      <c r="D342" s="94"/>
      <c r="E342" s="94"/>
      <c r="F342" s="94"/>
      <c r="G342" s="108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</row>
    <row r="343" spans="1:31" ht="12.75">
      <c r="A343" s="94"/>
      <c r="B343" s="94"/>
      <c r="C343" s="94"/>
      <c r="D343" s="94"/>
      <c r="E343" s="94"/>
      <c r="F343" s="94"/>
      <c r="G343" s="108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</row>
    <row r="344" spans="1:31" ht="12.75">
      <c r="A344" s="94"/>
      <c r="B344" s="94"/>
      <c r="C344" s="94"/>
      <c r="D344" s="94"/>
      <c r="E344" s="94"/>
      <c r="F344" s="94"/>
      <c r="G344" s="108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</row>
    <row r="345" spans="1:31" ht="12.75">
      <c r="A345" s="94"/>
      <c r="B345" s="94"/>
      <c r="C345" s="94"/>
      <c r="D345" s="94"/>
      <c r="E345" s="94"/>
      <c r="F345" s="94"/>
      <c r="G345" s="108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</row>
    <row r="346" spans="1:31" ht="12.75">
      <c r="A346" s="94"/>
      <c r="B346" s="94"/>
      <c r="C346" s="94"/>
      <c r="D346" s="94"/>
      <c r="E346" s="94"/>
      <c r="F346" s="94"/>
      <c r="G346" s="108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</row>
    <row r="347" spans="1:31" ht="12.75">
      <c r="A347" s="94"/>
      <c r="B347" s="94"/>
      <c r="C347" s="94"/>
      <c r="D347" s="94"/>
      <c r="E347" s="94"/>
      <c r="F347" s="94"/>
      <c r="G347" s="108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</row>
    <row r="348" spans="1:31" ht="12.75">
      <c r="A348" s="94"/>
      <c r="B348" s="94"/>
      <c r="C348" s="94"/>
      <c r="D348" s="94"/>
      <c r="E348" s="94"/>
      <c r="F348" s="94"/>
      <c r="G348" s="108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</row>
    <row r="349" spans="1:31" ht="12.75">
      <c r="A349" s="94"/>
      <c r="B349" s="94"/>
      <c r="C349" s="94"/>
      <c r="D349" s="94"/>
      <c r="E349" s="94"/>
      <c r="F349" s="94"/>
      <c r="G349" s="108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</row>
    <row r="350" spans="1:31" ht="12.75">
      <c r="A350" s="94"/>
      <c r="B350" s="94"/>
      <c r="C350" s="94"/>
      <c r="D350" s="94"/>
      <c r="E350" s="94"/>
      <c r="F350" s="94"/>
      <c r="G350" s="108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</row>
    <row r="351" spans="1:31" ht="12.75">
      <c r="A351" s="94"/>
      <c r="B351" s="94"/>
      <c r="C351" s="94"/>
      <c r="D351" s="94"/>
      <c r="E351" s="94"/>
      <c r="F351" s="94"/>
      <c r="G351" s="108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</row>
    <row r="352" spans="1:31" ht="12.75">
      <c r="A352" s="94"/>
      <c r="B352" s="94"/>
      <c r="C352" s="94"/>
      <c r="D352" s="94"/>
      <c r="E352" s="94"/>
      <c r="F352" s="94"/>
      <c r="G352" s="108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</row>
    <row r="353" spans="1:31" ht="12.75">
      <c r="A353" s="94"/>
      <c r="B353" s="94"/>
      <c r="C353" s="94"/>
      <c r="D353" s="94"/>
      <c r="E353" s="94"/>
      <c r="F353" s="94"/>
      <c r="G353" s="108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</row>
    <row r="354" spans="1:31" ht="12.75">
      <c r="A354" s="94"/>
      <c r="B354" s="94"/>
      <c r="C354" s="94"/>
      <c r="D354" s="94"/>
      <c r="E354" s="94"/>
      <c r="F354" s="94"/>
      <c r="G354" s="108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</row>
    <row r="355" spans="1:31" ht="12.75">
      <c r="A355" s="94"/>
      <c r="B355" s="94"/>
      <c r="C355" s="94"/>
      <c r="D355" s="94"/>
      <c r="E355" s="94"/>
      <c r="F355" s="94"/>
      <c r="G355" s="108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</row>
    <row r="356" spans="1:31" ht="12.75">
      <c r="A356" s="94"/>
      <c r="B356" s="94"/>
      <c r="C356" s="94"/>
      <c r="D356" s="94"/>
      <c r="E356" s="94"/>
      <c r="F356" s="94"/>
      <c r="G356" s="108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</row>
    <row r="357" spans="1:31" ht="12.75">
      <c r="A357" s="94"/>
      <c r="B357" s="94"/>
      <c r="C357" s="94"/>
      <c r="D357" s="94"/>
      <c r="E357" s="94"/>
      <c r="F357" s="94"/>
      <c r="G357" s="108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</row>
    <row r="358" spans="1:31" ht="12.75">
      <c r="A358" s="94"/>
      <c r="B358" s="94"/>
      <c r="C358" s="94"/>
      <c r="D358" s="94"/>
      <c r="E358" s="94"/>
      <c r="F358" s="94"/>
      <c r="G358" s="108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</row>
    <row r="359" spans="1:31" ht="12.75">
      <c r="A359" s="94"/>
      <c r="B359" s="94"/>
      <c r="C359" s="94"/>
      <c r="D359" s="94"/>
      <c r="E359" s="94"/>
      <c r="F359" s="94"/>
      <c r="G359" s="108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</row>
    <row r="360" spans="1:31" ht="12.75">
      <c r="A360" s="94"/>
      <c r="B360" s="94"/>
      <c r="C360" s="94"/>
      <c r="D360" s="94"/>
      <c r="E360" s="94"/>
      <c r="F360" s="94"/>
      <c r="G360" s="108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</row>
    <row r="361" spans="1:31" ht="12.75">
      <c r="A361" s="94"/>
      <c r="B361" s="94"/>
      <c r="C361" s="94"/>
      <c r="D361" s="94"/>
      <c r="E361" s="94"/>
      <c r="F361" s="94"/>
      <c r="G361" s="108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</row>
    <row r="362" spans="1:31" ht="12.75">
      <c r="A362" s="94"/>
      <c r="B362" s="94"/>
      <c r="C362" s="94"/>
      <c r="D362" s="94"/>
      <c r="E362" s="94"/>
      <c r="F362" s="94"/>
      <c r="G362" s="108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</row>
    <row r="363" spans="1:31" ht="12.75">
      <c r="A363" s="110"/>
      <c r="B363" s="110"/>
      <c r="C363" s="110"/>
      <c r="D363" s="110"/>
      <c r="E363" s="110"/>
      <c r="F363" s="110"/>
      <c r="G363" s="111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  <c r="AA363" s="110"/>
      <c r="AB363" s="110"/>
      <c r="AC363" s="110"/>
      <c r="AD363" s="110"/>
      <c r="AE363" s="110"/>
    </row>
  </sheetData>
  <sheetProtection/>
  <mergeCells count="35">
    <mergeCell ref="R6:S7"/>
    <mergeCell ref="AC5:AD6"/>
    <mergeCell ref="AC7:AC8"/>
    <mergeCell ref="AD7:AD8"/>
    <mergeCell ref="Y5:Y8"/>
    <mergeCell ref="Z5:Z8"/>
    <mergeCell ref="X5:X8"/>
    <mergeCell ref="AB5:AB8"/>
    <mergeCell ref="AA5:AA8"/>
    <mergeCell ref="B156:E156"/>
    <mergeCell ref="V183:W183"/>
    <mergeCell ref="I178:K178"/>
    <mergeCell ref="I177:K177"/>
    <mergeCell ref="I179:K179"/>
    <mergeCell ref="Q179:Z179"/>
    <mergeCell ref="B20:F20"/>
    <mergeCell ref="A5:A8"/>
    <mergeCell ref="G5:G8"/>
    <mergeCell ref="M6:N7"/>
    <mergeCell ref="B5:B8"/>
    <mergeCell ref="C5:C8"/>
    <mergeCell ref="D5:D8"/>
    <mergeCell ref="H5:H8"/>
    <mergeCell ref="E5:E8"/>
    <mergeCell ref="F5:F8"/>
    <mergeCell ref="I5:I8"/>
    <mergeCell ref="T6:U7"/>
    <mergeCell ref="V181:W181"/>
    <mergeCell ref="V182:W182"/>
    <mergeCell ref="M5:W5"/>
    <mergeCell ref="Q6:Q8"/>
    <mergeCell ref="V6:W7"/>
    <mergeCell ref="Q180:Z180"/>
    <mergeCell ref="O6:P7"/>
    <mergeCell ref="A72:J72"/>
  </mergeCells>
  <printOptions/>
  <pageMargins left="0.2362204724409449" right="0.2362204724409449" top="0.32" bottom="0.31" header="0.31496062992125984" footer="0.31496062992125984"/>
  <pageSetup horizontalDpi="600" verticalDpi="600" orientation="landscape" paperSize="9" scale="75" r:id="rId1"/>
  <rowBreaks count="2" manualBreakCount="2">
    <brk id="99" max="255" man="1"/>
    <brk id="164" max="255" man="1"/>
  </rowBreaks>
  <ignoredErrors>
    <ignoredError sqref="K73 AD102 K147 Z6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BA305"/>
  <sheetViews>
    <sheetView tabSelected="1" zoomScale="130" zoomScaleNormal="130" zoomScalePageLayoutView="0" workbookViewId="0" topLeftCell="A289">
      <selection activeCell="B294" sqref="B294:E294"/>
    </sheetView>
  </sheetViews>
  <sheetFormatPr defaultColWidth="9.00390625" defaultRowHeight="12.75"/>
  <cols>
    <col min="1" max="1" width="3.625" style="1" customWidth="1"/>
    <col min="2" max="2" width="13.00390625" style="1" customWidth="1"/>
    <col min="3" max="3" width="5.875" style="30" customWidth="1"/>
    <col min="4" max="4" width="9.25390625" style="1" customWidth="1"/>
    <col min="5" max="5" width="13.125" style="1" customWidth="1"/>
    <col min="6" max="6" width="7.25390625" style="1" customWidth="1"/>
    <col min="7" max="7" width="6.00390625" style="1" customWidth="1"/>
    <col min="8" max="8" width="6.25390625" style="1" customWidth="1"/>
    <col min="9" max="9" width="9.00390625" style="1" customWidth="1"/>
    <col min="10" max="10" width="8.875" style="1" customWidth="1"/>
    <col min="11" max="11" width="7.625" style="1" customWidth="1"/>
    <col min="12" max="12" width="5.875" style="1" hidden="1" customWidth="1"/>
    <col min="13" max="13" width="6.875" style="1" hidden="1" customWidth="1"/>
    <col min="14" max="14" width="4.875" style="35" customWidth="1"/>
    <col min="15" max="15" width="6.375" style="1" customWidth="1"/>
    <col min="16" max="16" width="8.00390625" style="1" customWidth="1"/>
    <col min="17" max="17" width="5.00390625" style="1" customWidth="1"/>
    <col min="18" max="18" width="6.875" style="1" customWidth="1"/>
    <col min="19" max="19" width="5.375" style="1" customWidth="1"/>
    <col min="20" max="20" width="6.25390625" style="1" customWidth="1"/>
    <col min="21" max="21" width="5.875" style="1" hidden="1" customWidth="1"/>
    <col min="22" max="22" width="0.37109375" style="1" hidden="1" customWidth="1"/>
    <col min="23" max="23" width="7.75390625" style="1" customWidth="1"/>
    <col min="24" max="24" width="6.625" style="1" customWidth="1"/>
    <col min="25" max="25" width="10.00390625" style="1" customWidth="1"/>
    <col min="26" max="26" width="7.00390625" style="1" customWidth="1"/>
    <col min="27" max="27" width="10.25390625" style="1" customWidth="1"/>
    <col min="28" max="28" width="7.375" style="1" customWidth="1"/>
    <col min="29" max="29" width="11.75390625" style="1" customWidth="1"/>
    <col min="30" max="30" width="9.125" style="1" customWidth="1"/>
    <col min="31" max="31" width="5.375" style="1" bestFit="1" customWidth="1"/>
    <col min="32" max="16384" width="9.125" style="1" customWidth="1"/>
  </cols>
  <sheetData>
    <row r="2" spans="1:32" ht="12.75">
      <c r="A2" s="10"/>
      <c r="B2" s="164"/>
      <c r="C2" s="165"/>
      <c r="D2" s="166" t="s">
        <v>113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0"/>
      <c r="AE2" s="10"/>
      <c r="AF2" s="10"/>
    </row>
    <row r="3" spans="1:32" ht="12.75">
      <c r="A3" s="10"/>
      <c r="B3" s="164"/>
      <c r="C3" s="165"/>
      <c r="D3" s="166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4"/>
      <c r="R3" s="164"/>
      <c r="S3" s="164"/>
      <c r="T3" s="164"/>
      <c r="U3" s="164"/>
      <c r="V3" s="164"/>
      <c r="W3" s="164"/>
      <c r="X3" s="2" t="s">
        <v>114</v>
      </c>
      <c r="Y3" s="2"/>
      <c r="Z3" s="164"/>
      <c r="AA3" s="164"/>
      <c r="AB3" s="164"/>
      <c r="AC3" s="164"/>
      <c r="AD3" s="10"/>
      <c r="AE3" s="10"/>
      <c r="AF3" s="10"/>
    </row>
    <row r="4" spans="1:32" ht="12.75">
      <c r="A4" s="10"/>
      <c r="B4" s="164"/>
      <c r="C4" s="165"/>
      <c r="D4" s="166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4"/>
      <c r="R4" s="164"/>
      <c r="S4" s="164"/>
      <c r="T4" s="164"/>
      <c r="U4" s="164"/>
      <c r="V4" s="164"/>
      <c r="W4" s="164"/>
      <c r="X4" s="2" t="s">
        <v>115</v>
      </c>
      <c r="Y4" s="2"/>
      <c r="Z4" s="164"/>
      <c r="AA4" s="203"/>
      <c r="AB4" s="204"/>
      <c r="AC4" s="204"/>
      <c r="AD4" s="10"/>
      <c r="AE4" s="10"/>
      <c r="AF4" s="10"/>
    </row>
    <row r="5" spans="1:32" ht="12.75">
      <c r="A5" s="10"/>
      <c r="B5" s="164"/>
      <c r="C5" s="165"/>
      <c r="D5" s="166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22"/>
      <c r="AC5" s="122"/>
      <c r="AD5" s="10"/>
      <c r="AE5" s="10"/>
      <c r="AF5" s="10"/>
    </row>
    <row r="6" spans="1:32" ht="12.75">
      <c r="A6" s="10"/>
      <c r="B6" s="168" t="s">
        <v>247</v>
      </c>
      <c r="C6" s="165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9"/>
      <c r="O6" s="164"/>
      <c r="P6" s="164"/>
      <c r="Q6" s="164"/>
      <c r="R6" s="164"/>
      <c r="S6" s="164"/>
      <c r="T6" s="164"/>
      <c r="U6" s="164"/>
      <c r="V6" s="164"/>
      <c r="W6" s="164"/>
      <c r="X6" s="10"/>
      <c r="Y6" s="164"/>
      <c r="Z6" s="164"/>
      <c r="AA6" s="164"/>
      <c r="AB6" s="164"/>
      <c r="AC6" s="164"/>
      <c r="AD6" s="10"/>
      <c r="AE6" s="10"/>
      <c r="AF6" s="10"/>
    </row>
    <row r="7" spans="1:32" ht="12.75" customHeight="1">
      <c r="A7" s="376" t="s">
        <v>116</v>
      </c>
      <c r="B7" s="357" t="s">
        <v>118</v>
      </c>
      <c r="C7" s="357" t="s">
        <v>119</v>
      </c>
      <c r="D7" s="357" t="s">
        <v>120</v>
      </c>
      <c r="E7" s="364" t="s">
        <v>121</v>
      </c>
      <c r="F7" s="364" t="s">
        <v>122</v>
      </c>
      <c r="G7" s="364" t="s">
        <v>20</v>
      </c>
      <c r="H7" s="364" t="s">
        <v>241</v>
      </c>
      <c r="I7" s="250"/>
      <c r="J7" s="364" t="s">
        <v>243</v>
      </c>
      <c r="K7" s="364" t="s">
        <v>244</v>
      </c>
      <c r="L7" s="362" t="s">
        <v>127</v>
      </c>
      <c r="M7" s="363"/>
      <c r="N7" s="363"/>
      <c r="O7" s="363"/>
      <c r="P7" s="363"/>
      <c r="Q7" s="363"/>
      <c r="R7" s="363"/>
      <c r="S7" s="363"/>
      <c r="T7" s="363"/>
      <c r="U7" s="363"/>
      <c r="V7" s="363"/>
      <c r="W7" s="364" t="s">
        <v>133</v>
      </c>
      <c r="X7" s="364" t="s">
        <v>134</v>
      </c>
      <c r="Y7" s="364" t="s">
        <v>135</v>
      </c>
      <c r="Z7" s="364" t="s">
        <v>136</v>
      </c>
      <c r="AA7" s="364" t="s">
        <v>137</v>
      </c>
      <c r="AB7" s="384" t="s">
        <v>138</v>
      </c>
      <c r="AC7" s="384"/>
      <c r="AD7" s="10"/>
      <c r="AE7" s="10"/>
      <c r="AF7" s="10"/>
    </row>
    <row r="8" spans="1:33" ht="30.75" customHeight="1">
      <c r="A8" s="376"/>
      <c r="B8" s="358"/>
      <c r="C8" s="358"/>
      <c r="D8" s="358"/>
      <c r="E8" s="379"/>
      <c r="F8" s="379"/>
      <c r="G8" s="379"/>
      <c r="H8" s="379"/>
      <c r="I8" s="1" t="s">
        <v>242</v>
      </c>
      <c r="J8" s="385" t="s">
        <v>14</v>
      </c>
      <c r="K8" s="385" t="s">
        <v>14</v>
      </c>
      <c r="L8" s="357" t="s">
        <v>18</v>
      </c>
      <c r="M8" s="367"/>
      <c r="N8" s="357" t="s">
        <v>128</v>
      </c>
      <c r="O8" s="369"/>
      <c r="P8" s="364" t="s">
        <v>245</v>
      </c>
      <c r="Q8" s="357" t="s">
        <v>131</v>
      </c>
      <c r="R8" s="359"/>
      <c r="S8" s="357" t="s">
        <v>132</v>
      </c>
      <c r="T8" s="359"/>
      <c r="U8" s="357" t="s">
        <v>13</v>
      </c>
      <c r="V8" s="367"/>
      <c r="W8" s="385"/>
      <c r="X8" s="385"/>
      <c r="Y8" s="385"/>
      <c r="Z8" s="379"/>
      <c r="AA8" s="379"/>
      <c r="AB8" s="384"/>
      <c r="AC8" s="384"/>
      <c r="AD8" s="10"/>
      <c r="AE8" s="10"/>
      <c r="AF8" s="10"/>
      <c r="AG8" s="10"/>
    </row>
    <row r="9" spans="1:32" ht="21.75" customHeight="1">
      <c r="A9" s="376"/>
      <c r="B9" s="358"/>
      <c r="C9" s="358"/>
      <c r="D9" s="358"/>
      <c r="E9" s="379"/>
      <c r="F9" s="379"/>
      <c r="G9" s="379"/>
      <c r="H9" s="379"/>
      <c r="I9" s="1" t="s">
        <v>246</v>
      </c>
      <c r="J9" s="385"/>
      <c r="K9" s="385"/>
      <c r="L9" s="367"/>
      <c r="M9" s="367"/>
      <c r="N9" s="369"/>
      <c r="O9" s="369"/>
      <c r="P9" s="365"/>
      <c r="Q9" s="359"/>
      <c r="R9" s="359"/>
      <c r="S9" s="359"/>
      <c r="T9" s="359"/>
      <c r="U9" s="367"/>
      <c r="V9" s="367"/>
      <c r="W9" s="385"/>
      <c r="X9" s="385"/>
      <c r="Y9" s="385"/>
      <c r="Z9" s="379"/>
      <c r="AA9" s="379"/>
      <c r="AB9" s="384" t="s">
        <v>139</v>
      </c>
      <c r="AC9" s="384" t="s">
        <v>140</v>
      </c>
      <c r="AD9" s="10"/>
      <c r="AE9" s="10"/>
      <c r="AF9" s="10"/>
    </row>
    <row r="10" spans="1:32" ht="33" customHeight="1">
      <c r="A10" s="376"/>
      <c r="B10" s="358"/>
      <c r="C10" s="358"/>
      <c r="D10" s="358"/>
      <c r="E10" s="380"/>
      <c r="F10" s="380"/>
      <c r="G10" s="380"/>
      <c r="H10" s="380"/>
      <c r="I10" s="251"/>
      <c r="J10" s="386"/>
      <c r="K10" s="386"/>
      <c r="L10" s="8" t="s">
        <v>12</v>
      </c>
      <c r="M10" s="9" t="s">
        <v>19</v>
      </c>
      <c r="N10" s="36" t="s">
        <v>12</v>
      </c>
      <c r="O10" s="9" t="s">
        <v>129</v>
      </c>
      <c r="P10" s="366"/>
      <c r="Q10" s="8" t="s">
        <v>12</v>
      </c>
      <c r="R10" s="9" t="s">
        <v>129</v>
      </c>
      <c r="S10" s="8" t="s">
        <v>12</v>
      </c>
      <c r="T10" s="9" t="s">
        <v>129</v>
      </c>
      <c r="U10" s="8" t="s">
        <v>12</v>
      </c>
      <c r="V10" s="9" t="s">
        <v>19</v>
      </c>
      <c r="W10" s="386"/>
      <c r="X10" s="386"/>
      <c r="Y10" s="386"/>
      <c r="Z10" s="380"/>
      <c r="AA10" s="380"/>
      <c r="AB10" s="384"/>
      <c r="AC10" s="384"/>
      <c r="AD10" s="10"/>
      <c r="AE10" s="10"/>
      <c r="AF10" s="10"/>
    </row>
    <row r="11" spans="1:32" ht="12.75">
      <c r="A11" s="7">
        <v>1</v>
      </c>
      <c r="B11" s="13">
        <v>2</v>
      </c>
      <c r="C11" s="37">
        <v>3</v>
      </c>
      <c r="D11" s="7">
        <v>4</v>
      </c>
      <c r="E11" s="13">
        <v>5</v>
      </c>
      <c r="F11" s="33">
        <v>6</v>
      </c>
      <c r="G11" s="7">
        <v>7</v>
      </c>
      <c r="H11" s="13">
        <v>8</v>
      </c>
      <c r="I11" s="33">
        <v>9</v>
      </c>
      <c r="J11" s="33"/>
      <c r="K11" s="33"/>
      <c r="L11" s="7">
        <v>10</v>
      </c>
      <c r="M11" s="13">
        <v>11</v>
      </c>
      <c r="N11" s="38"/>
      <c r="O11" s="7">
        <v>13</v>
      </c>
      <c r="P11" s="13">
        <v>14</v>
      </c>
      <c r="Q11" s="33">
        <v>15</v>
      </c>
      <c r="R11" s="7">
        <v>16</v>
      </c>
      <c r="S11" s="13">
        <v>17</v>
      </c>
      <c r="T11" s="33">
        <v>18</v>
      </c>
      <c r="U11" s="7">
        <v>19</v>
      </c>
      <c r="V11" s="13">
        <v>20</v>
      </c>
      <c r="W11" s="33">
        <v>21</v>
      </c>
      <c r="X11" s="7">
        <v>22</v>
      </c>
      <c r="Y11" s="13">
        <v>23</v>
      </c>
      <c r="Z11" s="13"/>
      <c r="AA11" s="13"/>
      <c r="AB11" s="13">
        <v>24</v>
      </c>
      <c r="AC11" s="91">
        <v>25</v>
      </c>
      <c r="AD11" s="10"/>
      <c r="AE11" s="10"/>
      <c r="AF11" s="10"/>
    </row>
    <row r="12" spans="1:32" ht="12.75">
      <c r="A12" s="7"/>
      <c r="B12" s="84"/>
      <c r="C12" s="37"/>
      <c r="D12" s="33"/>
      <c r="E12" s="33"/>
      <c r="F12" s="33"/>
      <c r="G12" s="13"/>
      <c r="H12" s="33"/>
      <c r="I12" s="13"/>
      <c r="J12" s="13"/>
      <c r="K12" s="13"/>
      <c r="L12" s="13"/>
      <c r="M12" s="33"/>
      <c r="N12" s="38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130"/>
      <c r="AD12" s="10"/>
      <c r="AE12" s="10"/>
      <c r="AF12" s="10"/>
    </row>
    <row r="13" spans="1:32" ht="19.5" customHeight="1">
      <c r="A13" s="7"/>
      <c r="B13" s="391" t="s">
        <v>248</v>
      </c>
      <c r="C13" s="392"/>
      <c r="D13" s="392"/>
      <c r="E13" s="393"/>
      <c r="F13" s="170"/>
      <c r="G13" s="170"/>
      <c r="H13" s="170"/>
      <c r="I13" s="170"/>
      <c r="J13" s="170"/>
      <c r="K13" s="170"/>
      <c r="L13" s="170"/>
      <c r="M13" s="170"/>
      <c r="N13" s="171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2"/>
      <c r="AD13" s="10"/>
      <c r="AE13" s="10"/>
      <c r="AF13" s="10"/>
    </row>
    <row r="14" spans="1:53" s="49" customFormat="1" ht="36" customHeight="1">
      <c r="A14" s="77">
        <v>1</v>
      </c>
      <c r="B14" s="284" t="s">
        <v>249</v>
      </c>
      <c r="C14" s="7" t="s">
        <v>148</v>
      </c>
      <c r="D14" s="151" t="s">
        <v>238</v>
      </c>
      <c r="E14" s="170"/>
      <c r="F14" s="162">
        <v>17697</v>
      </c>
      <c r="G14" s="90">
        <v>4.53</v>
      </c>
      <c r="H14" s="151" t="s">
        <v>39</v>
      </c>
      <c r="I14" s="151">
        <f>G14*17697</f>
        <v>80167.41</v>
      </c>
      <c r="J14" s="151">
        <f aca="true" t="shared" si="0" ref="J14:J20">I14*2.34</f>
        <v>187591.7394</v>
      </c>
      <c r="K14" s="151">
        <f aca="true" t="shared" si="1" ref="K14:K71">J14*1.1</f>
        <v>206350.91334</v>
      </c>
      <c r="L14" s="151"/>
      <c r="M14" s="162"/>
      <c r="N14" s="163">
        <v>0.3</v>
      </c>
      <c r="O14" s="162">
        <f>N14*F14</f>
        <v>5309.099999999999</v>
      </c>
      <c r="P14" s="162">
        <f>K14+O14</f>
        <v>211660.01334</v>
      </c>
      <c r="Q14" s="151"/>
      <c r="R14" s="151"/>
      <c r="S14" s="163"/>
      <c r="T14" s="162">
        <f>F14*S14</f>
        <v>0</v>
      </c>
      <c r="U14" s="163"/>
      <c r="V14" s="162">
        <f>F14*U14</f>
        <v>0</v>
      </c>
      <c r="W14" s="162">
        <f>P14+R14+V14+T14</f>
        <v>211660.01334</v>
      </c>
      <c r="X14" s="234">
        <v>1</v>
      </c>
      <c r="Y14" s="151">
        <f aca="true" t="shared" si="2" ref="Y14:Y20">W14*X14</f>
        <v>211660.01334</v>
      </c>
      <c r="Z14" s="285">
        <v>1</v>
      </c>
      <c r="AA14" s="151">
        <v>211660</v>
      </c>
      <c r="AB14" s="90">
        <v>1</v>
      </c>
      <c r="AC14" s="151">
        <v>211660</v>
      </c>
      <c r="AD14" s="10"/>
      <c r="AE14" s="10"/>
      <c r="AF14" s="10"/>
      <c r="AG14" s="1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9" customFormat="1" ht="30.75" customHeight="1">
      <c r="A15" s="77">
        <v>2</v>
      </c>
      <c r="B15" s="284" t="s">
        <v>250</v>
      </c>
      <c r="C15" s="7" t="s">
        <v>148</v>
      </c>
      <c r="D15" s="151" t="s">
        <v>238</v>
      </c>
      <c r="E15" s="153"/>
      <c r="F15" s="162">
        <v>17697</v>
      </c>
      <c r="G15" s="90">
        <v>4.53</v>
      </c>
      <c r="H15" s="151" t="s">
        <v>39</v>
      </c>
      <c r="I15" s="151">
        <f aca="true" t="shared" si="3" ref="I15:I49">F15*G15</f>
        <v>80167.41</v>
      </c>
      <c r="J15" s="151">
        <f t="shared" si="0"/>
        <v>187591.7394</v>
      </c>
      <c r="K15" s="151">
        <f t="shared" si="1"/>
        <v>206350.91334</v>
      </c>
      <c r="L15" s="151"/>
      <c r="M15" s="162"/>
      <c r="N15" s="163"/>
      <c r="O15" s="162">
        <f>N15*F15</f>
        <v>0</v>
      </c>
      <c r="P15" s="162">
        <f aca="true" t="shared" si="4" ref="P15:P22">K15+O15+M15</f>
        <v>206350.91334</v>
      </c>
      <c r="Q15" s="151"/>
      <c r="R15" s="151"/>
      <c r="S15" s="163"/>
      <c r="T15" s="162">
        <f>F15*S15</f>
        <v>0</v>
      </c>
      <c r="U15" s="163"/>
      <c r="V15" s="162">
        <f>F15*U15</f>
        <v>0</v>
      </c>
      <c r="W15" s="162">
        <f>P15+R15+V15+T15</f>
        <v>206350.91334</v>
      </c>
      <c r="X15" s="234">
        <v>1.5</v>
      </c>
      <c r="Y15" s="151">
        <f t="shared" si="2"/>
        <v>309526.37001</v>
      </c>
      <c r="Z15" s="286">
        <v>1</v>
      </c>
      <c r="AA15" s="151">
        <f>Y15</f>
        <v>309526.37001</v>
      </c>
      <c r="AB15" s="90">
        <v>1</v>
      </c>
      <c r="AC15" s="151">
        <f>AB15*J15</f>
        <v>187591.7394</v>
      </c>
      <c r="AD15" s="10"/>
      <c r="AE15" s="10"/>
      <c r="AF15" s="10"/>
      <c r="AG15" s="1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9" customFormat="1" ht="22.5">
      <c r="A16" s="77">
        <v>3</v>
      </c>
      <c r="B16" s="284" t="s">
        <v>250</v>
      </c>
      <c r="C16" s="7" t="s">
        <v>148</v>
      </c>
      <c r="D16" s="160" t="s">
        <v>278</v>
      </c>
      <c r="E16" s="153"/>
      <c r="F16" s="162">
        <v>17697</v>
      </c>
      <c r="G16" s="90">
        <v>4.53</v>
      </c>
      <c r="H16" s="151" t="s">
        <v>39</v>
      </c>
      <c r="I16" s="151">
        <f t="shared" si="3"/>
        <v>80167.41</v>
      </c>
      <c r="J16" s="151">
        <f t="shared" si="0"/>
        <v>187591.7394</v>
      </c>
      <c r="K16" s="151">
        <f t="shared" si="1"/>
        <v>206350.91334</v>
      </c>
      <c r="L16" s="151"/>
      <c r="M16" s="162"/>
      <c r="N16" s="163"/>
      <c r="O16" s="162">
        <f>N16*F16</f>
        <v>0</v>
      </c>
      <c r="P16" s="162">
        <f t="shared" si="4"/>
        <v>206350.91334</v>
      </c>
      <c r="Q16" s="151"/>
      <c r="R16" s="151"/>
      <c r="S16" s="163"/>
      <c r="T16" s="162">
        <f>F16*S16</f>
        <v>0</v>
      </c>
      <c r="U16" s="163"/>
      <c r="V16" s="162">
        <f>F16*U16</f>
        <v>0</v>
      </c>
      <c r="W16" s="162">
        <f>P16+R16+V16+T16</f>
        <v>206350.91334</v>
      </c>
      <c r="X16" s="234">
        <v>1.5</v>
      </c>
      <c r="Y16" s="151">
        <f t="shared" si="2"/>
        <v>309526.37001</v>
      </c>
      <c r="Z16" s="286">
        <v>1</v>
      </c>
      <c r="AA16" s="151">
        <f>Y16</f>
        <v>309526.37001</v>
      </c>
      <c r="AB16" s="90">
        <v>1</v>
      </c>
      <c r="AC16" s="151">
        <f>AB16*J16</f>
        <v>187591.7394</v>
      </c>
      <c r="AD16" s="10"/>
      <c r="AE16" s="10"/>
      <c r="AF16" s="10"/>
      <c r="AG16" s="1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49" customFormat="1" ht="21" customHeight="1">
      <c r="A17" s="77">
        <v>4</v>
      </c>
      <c r="B17" s="287" t="s">
        <v>251</v>
      </c>
      <c r="C17" s="7" t="s">
        <v>148</v>
      </c>
      <c r="D17" s="160" t="s">
        <v>278</v>
      </c>
      <c r="E17" s="153"/>
      <c r="F17" s="162">
        <v>17697</v>
      </c>
      <c r="G17" s="90">
        <v>3.73</v>
      </c>
      <c r="H17" s="160" t="s">
        <v>48</v>
      </c>
      <c r="I17" s="151">
        <f t="shared" si="3"/>
        <v>66009.81</v>
      </c>
      <c r="J17" s="151">
        <f t="shared" si="0"/>
        <v>154462.95539999998</v>
      </c>
      <c r="K17" s="151">
        <f t="shared" si="1"/>
        <v>169909.25094</v>
      </c>
      <c r="L17" s="160"/>
      <c r="M17" s="162">
        <f>F17*L17</f>
        <v>0</v>
      </c>
      <c r="N17" s="162"/>
      <c r="O17" s="162">
        <f>N17*F17</f>
        <v>0</v>
      </c>
      <c r="P17" s="162">
        <f t="shared" si="4"/>
        <v>169909.25094</v>
      </c>
      <c r="Q17" s="160"/>
      <c r="R17" s="162"/>
      <c r="S17" s="90"/>
      <c r="T17" s="162">
        <f>17697*S17%</f>
        <v>0</v>
      </c>
      <c r="U17" s="90">
        <v>1</v>
      </c>
      <c r="V17" s="162">
        <f>I17*U17</f>
        <v>66009.81</v>
      </c>
      <c r="W17" s="162">
        <f>P17+T17</f>
        <v>169909.25094</v>
      </c>
      <c r="X17" s="288">
        <v>0.5</v>
      </c>
      <c r="Y17" s="151">
        <f t="shared" si="2"/>
        <v>84954.62547</v>
      </c>
      <c r="Z17" s="286">
        <v>1</v>
      </c>
      <c r="AA17" s="151">
        <f>Y17</f>
        <v>84954.62547</v>
      </c>
      <c r="AB17" s="90">
        <v>0.5</v>
      </c>
      <c r="AC17" s="151">
        <f>AB17*J17</f>
        <v>77231.47769999999</v>
      </c>
      <c r="AD17" s="10"/>
      <c r="AE17" s="10"/>
      <c r="AF17" s="10"/>
      <c r="AG17" s="1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49" customFormat="1" ht="56.25" customHeight="1">
      <c r="A18" s="77">
        <v>5</v>
      </c>
      <c r="B18" s="287" t="s">
        <v>252</v>
      </c>
      <c r="C18" s="247" t="s">
        <v>210</v>
      </c>
      <c r="D18" s="244" t="s">
        <v>240</v>
      </c>
      <c r="E18" s="289"/>
      <c r="F18" s="290">
        <v>17697</v>
      </c>
      <c r="G18" s="247">
        <v>4.12</v>
      </c>
      <c r="H18" s="9" t="s">
        <v>80</v>
      </c>
      <c r="I18" s="9">
        <f aca="true" t="shared" si="5" ref="I18:I25">F18*G18</f>
        <v>72911.64</v>
      </c>
      <c r="J18" s="9">
        <f t="shared" si="0"/>
        <v>170613.2376</v>
      </c>
      <c r="K18" s="9">
        <f t="shared" si="1"/>
        <v>187674.56136000002</v>
      </c>
      <c r="L18" s="244"/>
      <c r="M18" s="291"/>
      <c r="N18" s="291"/>
      <c r="O18" s="291"/>
      <c r="P18" s="291">
        <f t="shared" si="4"/>
        <v>187674.56136000002</v>
      </c>
      <c r="Q18" s="244"/>
      <c r="R18" s="291"/>
      <c r="S18" s="247"/>
      <c r="T18" s="291"/>
      <c r="U18" s="247"/>
      <c r="V18" s="291"/>
      <c r="W18" s="291">
        <f>P18+T18</f>
        <v>187674.56136000002</v>
      </c>
      <c r="X18" s="292">
        <v>1</v>
      </c>
      <c r="Y18" s="9">
        <f t="shared" si="2"/>
        <v>187674.56136000002</v>
      </c>
      <c r="Z18" s="293">
        <v>1</v>
      </c>
      <c r="AA18" s="9">
        <v>187675</v>
      </c>
      <c r="AB18" s="247">
        <v>1</v>
      </c>
      <c r="AC18" s="9">
        <f>AA18</f>
        <v>187675</v>
      </c>
      <c r="AD18" s="10"/>
      <c r="AE18" s="10"/>
      <c r="AF18" s="10"/>
      <c r="AG18" s="1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49" customFormat="1" ht="56.25" customHeight="1">
      <c r="A19" s="77">
        <v>6</v>
      </c>
      <c r="B19" s="287" t="s">
        <v>253</v>
      </c>
      <c r="C19" s="90" t="s">
        <v>209</v>
      </c>
      <c r="D19" s="160" t="s">
        <v>278</v>
      </c>
      <c r="E19" s="153"/>
      <c r="F19" s="161">
        <v>17697</v>
      </c>
      <c r="G19" s="90">
        <v>4.46</v>
      </c>
      <c r="H19" s="151" t="s">
        <v>39</v>
      </c>
      <c r="I19" s="151">
        <f t="shared" si="5"/>
        <v>78928.62</v>
      </c>
      <c r="J19" s="151">
        <f t="shared" si="0"/>
        <v>184692.97079999998</v>
      </c>
      <c r="K19" s="151">
        <f t="shared" si="1"/>
        <v>203162.26788</v>
      </c>
      <c r="L19" s="151"/>
      <c r="M19" s="162"/>
      <c r="N19" s="163"/>
      <c r="O19" s="162"/>
      <c r="P19" s="162">
        <f t="shared" si="4"/>
        <v>203162.26788</v>
      </c>
      <c r="Q19" s="160"/>
      <c r="R19" s="160"/>
      <c r="S19" s="151"/>
      <c r="T19" s="151"/>
      <c r="U19" s="151"/>
      <c r="V19" s="151"/>
      <c r="W19" s="151">
        <f>P19+R19+V19+T19</f>
        <v>203162.26788</v>
      </c>
      <c r="X19" s="294">
        <v>0.5</v>
      </c>
      <c r="Y19" s="151">
        <f t="shared" si="2"/>
        <v>101581.13394</v>
      </c>
      <c r="Z19" s="286">
        <f>AA19/Y19</f>
        <v>1</v>
      </c>
      <c r="AA19" s="151">
        <f>Y19</f>
        <v>101581.13394</v>
      </c>
      <c r="AB19" s="247"/>
      <c r="AC19" s="9"/>
      <c r="AD19" s="10"/>
      <c r="AE19" s="10"/>
      <c r="AF19" s="10"/>
      <c r="AG19" s="1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49" customFormat="1" ht="56.25" customHeight="1">
      <c r="A20" s="77">
        <v>7</v>
      </c>
      <c r="B20" s="287" t="s">
        <v>253</v>
      </c>
      <c r="C20" s="90" t="s">
        <v>217</v>
      </c>
      <c r="D20" s="153" t="s">
        <v>240</v>
      </c>
      <c r="E20" s="153"/>
      <c r="F20" s="162">
        <v>17697</v>
      </c>
      <c r="G20" s="160">
        <v>4.26</v>
      </c>
      <c r="H20" s="160" t="s">
        <v>40</v>
      </c>
      <c r="I20" s="162">
        <f>F20*G20</f>
        <v>75389.22</v>
      </c>
      <c r="J20" s="151">
        <f t="shared" si="0"/>
        <v>176410.77479999998</v>
      </c>
      <c r="K20" s="151">
        <f t="shared" si="1"/>
        <v>194051.85228</v>
      </c>
      <c r="L20" s="160"/>
      <c r="M20" s="162">
        <f>F20*L20</f>
        <v>0</v>
      </c>
      <c r="N20" s="163">
        <v>0.4</v>
      </c>
      <c r="O20" s="162">
        <f>N20*F20</f>
        <v>7078.8</v>
      </c>
      <c r="P20" s="162">
        <f t="shared" si="4"/>
        <v>201130.65227999998</v>
      </c>
      <c r="Q20" s="160"/>
      <c r="R20" s="162"/>
      <c r="S20" s="90"/>
      <c r="T20" s="162"/>
      <c r="U20" s="90">
        <v>2</v>
      </c>
      <c r="V20" s="162">
        <f>I20*U20</f>
        <v>150778.44</v>
      </c>
      <c r="W20" s="162">
        <f>K20+O20</f>
        <v>201130.65227999998</v>
      </c>
      <c r="X20" s="234">
        <v>0.5</v>
      </c>
      <c r="Y20" s="151">
        <f t="shared" si="2"/>
        <v>100565.32613999999</v>
      </c>
      <c r="Z20" s="293">
        <v>1</v>
      </c>
      <c r="AA20" s="151">
        <f>Y20</f>
        <v>100565.32613999999</v>
      </c>
      <c r="AB20" s="247"/>
      <c r="AC20" s="9"/>
      <c r="AD20" s="10"/>
      <c r="AE20" s="10"/>
      <c r="AF20" s="10"/>
      <c r="AG20" s="1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49" customFormat="1" ht="12.75">
      <c r="A21" s="60"/>
      <c r="B21" s="174" t="s">
        <v>154</v>
      </c>
      <c r="C21" s="175"/>
      <c r="D21" s="153"/>
      <c r="E21" s="153"/>
      <c r="F21" s="153"/>
      <c r="G21" s="153"/>
      <c r="H21" s="153"/>
      <c r="I21" s="151">
        <f t="shared" si="5"/>
        <v>0</v>
      </c>
      <c r="J21" s="151">
        <f>I21*2.05</f>
        <v>0</v>
      </c>
      <c r="K21" s="151">
        <f t="shared" si="1"/>
        <v>0</v>
      </c>
      <c r="L21" s="153"/>
      <c r="M21" s="153"/>
      <c r="N21" s="171"/>
      <c r="O21" s="162"/>
      <c r="P21" s="162">
        <f t="shared" si="4"/>
        <v>0</v>
      </c>
      <c r="Q21" s="153"/>
      <c r="R21" s="153"/>
      <c r="S21" s="153"/>
      <c r="T21" s="162"/>
      <c r="U21" s="153"/>
      <c r="V21" s="162"/>
      <c r="W21" s="162">
        <f>P21+T21</f>
        <v>0</v>
      </c>
      <c r="X21" s="158">
        <f>SUM(X14:X20)</f>
        <v>6.5</v>
      </c>
      <c r="Y21" s="158">
        <f>SUM(Y14:Y20)</f>
        <v>1305488.40027</v>
      </c>
      <c r="Z21" s="215"/>
      <c r="AA21" s="173">
        <f>SUM(AA14:AA20)</f>
        <v>1305488.82557</v>
      </c>
      <c r="AB21" s="173">
        <f>SUM(AB14:AB20)</f>
        <v>4.5</v>
      </c>
      <c r="AC21" s="173">
        <f>SUM(AC14:AC20)</f>
        <v>851749.9564999999</v>
      </c>
      <c r="AD21" s="10"/>
      <c r="AE21" s="10"/>
      <c r="AF21" s="10"/>
      <c r="AG21" s="1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49" customFormat="1" ht="48.75" customHeight="1">
      <c r="A22" s="60"/>
      <c r="B22" s="103" t="s">
        <v>254</v>
      </c>
      <c r="C22" s="104"/>
      <c r="D22" s="103"/>
      <c r="E22" s="103"/>
      <c r="F22" s="103"/>
      <c r="G22" s="103"/>
      <c r="H22" s="103"/>
      <c r="I22" s="151">
        <f t="shared" si="5"/>
        <v>0</v>
      </c>
      <c r="J22" s="151">
        <f>I22*2.05</f>
        <v>0</v>
      </c>
      <c r="K22" s="151">
        <f t="shared" si="1"/>
        <v>0</v>
      </c>
      <c r="L22" s="153"/>
      <c r="M22" s="153"/>
      <c r="N22" s="171"/>
      <c r="O22" s="162"/>
      <c r="P22" s="162">
        <f t="shared" si="4"/>
        <v>0</v>
      </c>
      <c r="Q22" s="153"/>
      <c r="R22" s="153"/>
      <c r="S22" s="153"/>
      <c r="T22" s="153"/>
      <c r="U22" s="153"/>
      <c r="V22" s="153"/>
      <c r="W22" s="162">
        <f>P22+T22</f>
        <v>0</v>
      </c>
      <c r="X22" s="153"/>
      <c r="Y22" s="170"/>
      <c r="Z22" s="176"/>
      <c r="AA22" s="170"/>
      <c r="AB22" s="175"/>
      <c r="AC22" s="172"/>
      <c r="AD22" s="10"/>
      <c r="AE22" s="10"/>
      <c r="AF22" s="10"/>
      <c r="AG22" s="1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43" ht="21" customHeight="1">
      <c r="A23" s="60">
        <v>6</v>
      </c>
      <c r="B23" s="55" t="s">
        <v>255</v>
      </c>
      <c r="C23" s="7" t="s">
        <v>148</v>
      </c>
      <c r="D23" s="160" t="s">
        <v>278</v>
      </c>
      <c r="E23" s="295"/>
      <c r="F23" s="161">
        <v>17697</v>
      </c>
      <c r="G23" s="90">
        <v>5.55</v>
      </c>
      <c r="H23" s="151" t="s">
        <v>42</v>
      </c>
      <c r="I23" s="151">
        <f t="shared" si="5"/>
        <v>98218.34999999999</v>
      </c>
      <c r="J23" s="151">
        <f>I23*2.34</f>
        <v>229830.93899999995</v>
      </c>
      <c r="K23" s="151">
        <f t="shared" si="1"/>
        <v>252814.03289999996</v>
      </c>
      <c r="L23" s="170"/>
      <c r="M23" s="161"/>
      <c r="N23" s="171">
        <v>0.25</v>
      </c>
      <c r="O23" s="162">
        <f>N23*F23</f>
        <v>4424.25</v>
      </c>
      <c r="P23" s="162">
        <f>K23+O23</f>
        <v>257238.28289999996</v>
      </c>
      <c r="Q23" s="163"/>
      <c r="R23" s="162"/>
      <c r="S23" s="163"/>
      <c r="T23" s="162">
        <f aca="true" t="shared" si="6" ref="T23:T54">F23*S23</f>
        <v>0</v>
      </c>
      <c r="U23" s="163"/>
      <c r="V23" s="162">
        <f aca="true" t="shared" si="7" ref="V23:V58">F23*U23</f>
        <v>0</v>
      </c>
      <c r="W23" s="162">
        <f>P23+T23</f>
        <v>257238.28289999996</v>
      </c>
      <c r="X23" s="90">
        <v>1</v>
      </c>
      <c r="Y23" s="151">
        <f aca="true" t="shared" si="8" ref="Y23:Y54">W23*X23</f>
        <v>257238.28289999996</v>
      </c>
      <c r="Z23" s="286">
        <f>AA23/Y23</f>
        <v>0.9999989002414541</v>
      </c>
      <c r="AA23" s="151">
        <v>257238</v>
      </c>
      <c r="AB23" s="90">
        <v>1</v>
      </c>
      <c r="AC23" s="151">
        <f>AA23</f>
        <v>257238</v>
      </c>
      <c r="AD23" s="10"/>
      <c r="AE23" s="10"/>
      <c r="AF23" s="10"/>
      <c r="AH23" s="80"/>
      <c r="AI23" s="80"/>
      <c r="AJ23" s="80"/>
      <c r="AK23" s="80"/>
      <c r="AL23" s="80"/>
      <c r="AM23" s="80"/>
      <c r="AN23" s="80"/>
      <c r="AO23" s="80"/>
      <c r="AP23" s="80"/>
      <c r="AQ23" s="80"/>
    </row>
    <row r="24" spans="1:43" ht="30.75" customHeight="1">
      <c r="A24" s="60">
        <v>7</v>
      </c>
      <c r="B24" s="55" t="s">
        <v>255</v>
      </c>
      <c r="C24" s="90" t="s">
        <v>211</v>
      </c>
      <c r="D24" s="160" t="s">
        <v>278</v>
      </c>
      <c r="E24" s="153"/>
      <c r="F24" s="161">
        <v>17697</v>
      </c>
      <c r="G24" s="90">
        <v>4.34</v>
      </c>
      <c r="H24" s="151" t="s">
        <v>39</v>
      </c>
      <c r="I24" s="151">
        <f t="shared" si="5"/>
        <v>76804.98</v>
      </c>
      <c r="J24" s="151">
        <f aca="true" t="shared" si="9" ref="J24:J78">I24*2.34</f>
        <v>179723.65319999997</v>
      </c>
      <c r="K24" s="151">
        <f t="shared" si="1"/>
        <v>197696.01851999998</v>
      </c>
      <c r="L24" s="151"/>
      <c r="M24" s="162"/>
      <c r="N24" s="171">
        <v>0.25</v>
      </c>
      <c r="O24" s="162">
        <f>N24*F24</f>
        <v>4424.25</v>
      </c>
      <c r="P24" s="162">
        <f aca="true" t="shared" si="10" ref="P24:P35">K24+O24</f>
        <v>202120.26851999998</v>
      </c>
      <c r="Q24" s="163"/>
      <c r="R24" s="162"/>
      <c r="S24" s="163"/>
      <c r="T24" s="162">
        <f t="shared" si="6"/>
        <v>0</v>
      </c>
      <c r="U24" s="163"/>
      <c r="V24" s="162">
        <f t="shared" si="7"/>
        <v>0</v>
      </c>
      <c r="W24" s="162">
        <f aca="true" t="shared" si="11" ref="W24:W54">P24+R24+V24+T24</f>
        <v>202120.26851999998</v>
      </c>
      <c r="X24" s="234">
        <v>1</v>
      </c>
      <c r="Y24" s="151">
        <f t="shared" si="8"/>
        <v>202120.26851999998</v>
      </c>
      <c r="Z24" s="286">
        <f>AA24/Y24</f>
        <v>0.9999986714840527</v>
      </c>
      <c r="AA24" s="151">
        <v>202120</v>
      </c>
      <c r="AB24" s="90">
        <v>1</v>
      </c>
      <c r="AC24" s="151">
        <f>AA24</f>
        <v>202120</v>
      </c>
      <c r="AD24" s="10"/>
      <c r="AE24" s="10"/>
      <c r="AF24" s="10"/>
      <c r="AH24" s="80"/>
      <c r="AI24" s="80"/>
      <c r="AJ24" s="80"/>
      <c r="AK24" s="80"/>
      <c r="AL24" s="80"/>
      <c r="AM24" s="80"/>
      <c r="AN24" s="80"/>
      <c r="AO24" s="80"/>
      <c r="AP24" s="80"/>
      <c r="AQ24" s="80"/>
    </row>
    <row r="25" spans="1:43" ht="39.75" customHeight="1">
      <c r="A25" s="60">
        <v>8</v>
      </c>
      <c r="B25" s="55" t="s">
        <v>255</v>
      </c>
      <c r="C25" s="7" t="s">
        <v>148</v>
      </c>
      <c r="D25" s="151" t="s">
        <v>238</v>
      </c>
      <c r="E25" s="153"/>
      <c r="F25" s="161">
        <v>17697</v>
      </c>
      <c r="G25" s="90">
        <v>5.55</v>
      </c>
      <c r="H25" s="151" t="s">
        <v>42</v>
      </c>
      <c r="I25" s="151">
        <f t="shared" si="5"/>
        <v>98218.34999999999</v>
      </c>
      <c r="J25" s="151">
        <f t="shared" si="9"/>
        <v>229830.93899999995</v>
      </c>
      <c r="K25" s="151">
        <f t="shared" si="1"/>
        <v>252814.03289999996</v>
      </c>
      <c r="L25" s="151"/>
      <c r="M25" s="162"/>
      <c r="N25" s="171">
        <v>0.25</v>
      </c>
      <c r="O25" s="162">
        <f>N25*F25</f>
        <v>4424.25</v>
      </c>
      <c r="P25" s="162">
        <f t="shared" si="10"/>
        <v>257238.28289999996</v>
      </c>
      <c r="Q25" s="160"/>
      <c r="R25" s="160"/>
      <c r="S25" s="163"/>
      <c r="T25" s="162">
        <f t="shared" si="6"/>
        <v>0</v>
      </c>
      <c r="U25" s="163"/>
      <c r="V25" s="162">
        <f t="shared" si="7"/>
        <v>0</v>
      </c>
      <c r="W25" s="162">
        <f t="shared" si="11"/>
        <v>257238.28289999996</v>
      </c>
      <c r="X25" s="234">
        <v>1</v>
      </c>
      <c r="Y25" s="151">
        <f>W25*X25</f>
        <v>257238.28289999996</v>
      </c>
      <c r="Z25" s="286">
        <f>AA25/Y25</f>
        <v>0.9999989002414541</v>
      </c>
      <c r="AA25" s="151">
        <v>257238</v>
      </c>
      <c r="AB25" s="90">
        <v>1</v>
      </c>
      <c r="AC25" s="151">
        <f>AA25</f>
        <v>257238</v>
      </c>
      <c r="AD25" s="10"/>
      <c r="AE25" s="10"/>
      <c r="AF25" s="10"/>
      <c r="AH25" s="80"/>
      <c r="AI25" s="80"/>
      <c r="AJ25" s="80"/>
      <c r="AK25" s="80"/>
      <c r="AL25" s="80"/>
      <c r="AM25" s="80"/>
      <c r="AN25" s="80"/>
      <c r="AO25" s="80"/>
      <c r="AP25" s="80"/>
      <c r="AQ25" s="80"/>
    </row>
    <row r="26" spans="1:53" s="50" customFormat="1" ht="12.75">
      <c r="A26" s="60">
        <v>9</v>
      </c>
      <c r="B26" s="289" t="s">
        <v>256</v>
      </c>
      <c r="C26" s="247" t="s">
        <v>163</v>
      </c>
      <c r="D26" s="244" t="s">
        <v>239</v>
      </c>
      <c r="E26" s="289"/>
      <c r="F26" s="296">
        <v>17697</v>
      </c>
      <c r="G26" s="247">
        <v>3.98</v>
      </c>
      <c r="H26" s="9" t="s">
        <v>38</v>
      </c>
      <c r="I26" s="151">
        <f t="shared" si="3"/>
        <v>70434.06</v>
      </c>
      <c r="J26" s="151">
        <f t="shared" si="9"/>
        <v>164815.70039999997</v>
      </c>
      <c r="K26" s="151">
        <f t="shared" si="1"/>
        <v>181297.27044</v>
      </c>
      <c r="L26" s="9"/>
      <c r="M26" s="291"/>
      <c r="N26" s="82"/>
      <c r="O26" s="291">
        <f>N26*F26</f>
        <v>0</v>
      </c>
      <c r="P26" s="162">
        <f t="shared" si="10"/>
        <v>181297.27044</v>
      </c>
      <c r="Q26" s="244"/>
      <c r="R26" s="244"/>
      <c r="S26" s="82">
        <v>1</v>
      </c>
      <c r="T26" s="291">
        <f t="shared" si="6"/>
        <v>17697</v>
      </c>
      <c r="U26" s="82"/>
      <c r="V26" s="291">
        <f t="shared" si="7"/>
        <v>0</v>
      </c>
      <c r="W26" s="291">
        <f t="shared" si="11"/>
        <v>198994.27044</v>
      </c>
      <c r="X26" s="247">
        <v>1</v>
      </c>
      <c r="Y26" s="9">
        <f t="shared" si="8"/>
        <v>198994.27044</v>
      </c>
      <c r="Z26" s="286">
        <f>AA26/Y26</f>
        <v>1</v>
      </c>
      <c r="AA26" s="9">
        <f>Y26</f>
        <v>198994.27044</v>
      </c>
      <c r="AB26" s="247">
        <v>1</v>
      </c>
      <c r="AC26" s="9">
        <f>AB26*J26</f>
        <v>164815.70039999997</v>
      </c>
      <c r="AD26" s="177"/>
      <c r="AE26" s="177"/>
      <c r="AF26" s="177"/>
      <c r="AG26" s="65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65"/>
      <c r="AS26" s="65"/>
      <c r="AT26" s="65"/>
      <c r="AU26" s="65"/>
      <c r="AV26" s="65"/>
      <c r="AW26" s="65"/>
      <c r="AX26" s="65"/>
      <c r="AY26" s="65"/>
      <c r="AZ26" s="65"/>
      <c r="BA26" s="65"/>
    </row>
    <row r="27" spans="1:53" s="50" customFormat="1" ht="12.75">
      <c r="A27" s="60">
        <v>10</v>
      </c>
      <c r="B27" s="289" t="s">
        <v>257</v>
      </c>
      <c r="C27" s="7" t="s">
        <v>148</v>
      </c>
      <c r="D27" s="160" t="s">
        <v>278</v>
      </c>
      <c r="E27" s="289"/>
      <c r="F27" s="296">
        <v>17697</v>
      </c>
      <c r="G27" s="247">
        <v>4.53</v>
      </c>
      <c r="H27" s="151" t="s">
        <v>39</v>
      </c>
      <c r="I27" s="151">
        <f t="shared" si="3"/>
        <v>80167.41</v>
      </c>
      <c r="J27" s="151">
        <f t="shared" si="9"/>
        <v>187591.7394</v>
      </c>
      <c r="K27" s="151">
        <f t="shared" si="1"/>
        <v>206350.91334</v>
      </c>
      <c r="L27" s="9"/>
      <c r="M27" s="291"/>
      <c r="N27" s="82"/>
      <c r="O27" s="291">
        <f>N27*F27</f>
        <v>0</v>
      </c>
      <c r="P27" s="162">
        <f t="shared" si="10"/>
        <v>206350.91334</v>
      </c>
      <c r="Q27" s="244"/>
      <c r="R27" s="244"/>
      <c r="S27" s="82">
        <v>1</v>
      </c>
      <c r="T27" s="291">
        <f t="shared" si="6"/>
        <v>17697</v>
      </c>
      <c r="U27" s="82"/>
      <c r="V27" s="291">
        <f t="shared" si="7"/>
        <v>0</v>
      </c>
      <c r="W27" s="291">
        <f>P27+R27+V27+T27</f>
        <v>224047.91334</v>
      </c>
      <c r="X27" s="247">
        <v>1</v>
      </c>
      <c r="Y27" s="9">
        <f>W27*X27</f>
        <v>224047.91334</v>
      </c>
      <c r="Z27" s="286">
        <f aca="true" t="shared" si="12" ref="Z27:Z83">AA27/Y27</f>
        <v>1</v>
      </c>
      <c r="AA27" s="9">
        <f>Y27</f>
        <v>224047.91334</v>
      </c>
      <c r="AB27" s="247">
        <v>1</v>
      </c>
      <c r="AC27" s="9">
        <f>AB27*J27</f>
        <v>187591.7394</v>
      </c>
      <c r="AD27" s="177"/>
      <c r="AE27" s="177"/>
      <c r="AF27" s="177"/>
      <c r="AG27" s="65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65"/>
      <c r="AS27" s="65"/>
      <c r="AT27" s="65"/>
      <c r="AU27" s="65"/>
      <c r="AV27" s="65"/>
      <c r="AW27" s="65"/>
      <c r="AX27" s="65"/>
      <c r="AY27" s="65"/>
      <c r="AZ27" s="65"/>
      <c r="BA27" s="65"/>
    </row>
    <row r="28" spans="1:53" s="50" customFormat="1" ht="12.75">
      <c r="A28" s="60">
        <v>12</v>
      </c>
      <c r="B28" s="289" t="s">
        <v>256</v>
      </c>
      <c r="C28" s="247" t="s">
        <v>163</v>
      </c>
      <c r="D28" s="244" t="s">
        <v>239</v>
      </c>
      <c r="E28" s="248"/>
      <c r="F28" s="296">
        <v>17697</v>
      </c>
      <c r="G28" s="247">
        <v>3.98</v>
      </c>
      <c r="H28" s="9" t="s">
        <v>38</v>
      </c>
      <c r="I28" s="151">
        <f t="shared" si="3"/>
        <v>70434.06</v>
      </c>
      <c r="J28" s="151">
        <f t="shared" si="9"/>
        <v>164815.70039999997</v>
      </c>
      <c r="K28" s="151">
        <f t="shared" si="1"/>
        <v>181297.27044</v>
      </c>
      <c r="L28" s="9"/>
      <c r="M28" s="291"/>
      <c r="N28" s="82"/>
      <c r="O28" s="291">
        <f aca="true" t="shared" si="13" ref="O28:O61">N28*F28</f>
        <v>0</v>
      </c>
      <c r="P28" s="162">
        <f t="shared" si="10"/>
        <v>181297.27044</v>
      </c>
      <c r="Q28" s="244"/>
      <c r="R28" s="244"/>
      <c r="S28" s="82">
        <v>1</v>
      </c>
      <c r="T28" s="291">
        <f t="shared" si="6"/>
        <v>17697</v>
      </c>
      <c r="U28" s="82"/>
      <c r="V28" s="291">
        <f t="shared" si="7"/>
        <v>0</v>
      </c>
      <c r="W28" s="291">
        <f t="shared" si="11"/>
        <v>198994.27044</v>
      </c>
      <c r="X28" s="247">
        <v>1</v>
      </c>
      <c r="Y28" s="9">
        <f t="shared" si="8"/>
        <v>198994.27044</v>
      </c>
      <c r="Z28" s="286">
        <f t="shared" si="12"/>
        <v>1</v>
      </c>
      <c r="AA28" s="9">
        <f aca="true" t="shared" si="14" ref="AA28:AA82">Y28</f>
        <v>198994.27044</v>
      </c>
      <c r="AB28" s="247">
        <v>1</v>
      </c>
      <c r="AC28" s="9">
        <f aca="true" t="shared" si="15" ref="AC28:AC86">AB28*J28</f>
        <v>164815.70039999997</v>
      </c>
      <c r="AD28" s="177"/>
      <c r="AE28" s="177"/>
      <c r="AF28" s="177"/>
      <c r="AG28" s="65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65"/>
      <c r="AS28" s="65"/>
      <c r="AT28" s="65"/>
      <c r="AU28" s="65"/>
      <c r="AV28" s="65"/>
      <c r="AW28" s="65"/>
      <c r="AX28" s="65"/>
      <c r="AY28" s="65"/>
      <c r="AZ28" s="65"/>
      <c r="BA28" s="65"/>
    </row>
    <row r="29" spans="1:53" s="49" customFormat="1" ht="12.75">
      <c r="A29" s="60">
        <v>13</v>
      </c>
      <c r="B29" s="289" t="s">
        <v>256</v>
      </c>
      <c r="C29" s="90" t="s">
        <v>208</v>
      </c>
      <c r="D29" s="160"/>
      <c r="E29" s="153"/>
      <c r="F29" s="161">
        <v>17697</v>
      </c>
      <c r="G29" s="90">
        <v>3.57</v>
      </c>
      <c r="H29" s="151" t="s">
        <v>41</v>
      </c>
      <c r="I29" s="151">
        <f t="shared" si="3"/>
        <v>63178.28999999999</v>
      </c>
      <c r="J29" s="151">
        <f t="shared" si="9"/>
        <v>147837.19859999997</v>
      </c>
      <c r="K29" s="151">
        <f t="shared" si="1"/>
        <v>162620.91846</v>
      </c>
      <c r="L29" s="151"/>
      <c r="M29" s="162"/>
      <c r="N29" s="163"/>
      <c r="O29" s="162">
        <f t="shared" si="13"/>
        <v>0</v>
      </c>
      <c r="P29" s="162">
        <f t="shared" si="10"/>
        <v>162620.91846</v>
      </c>
      <c r="Q29" s="160"/>
      <c r="R29" s="160"/>
      <c r="S29" s="163">
        <v>1</v>
      </c>
      <c r="T29" s="162">
        <f t="shared" si="6"/>
        <v>17697</v>
      </c>
      <c r="U29" s="163"/>
      <c r="V29" s="162">
        <f t="shared" si="7"/>
        <v>0</v>
      </c>
      <c r="W29" s="162">
        <f t="shared" si="11"/>
        <v>180317.91846</v>
      </c>
      <c r="X29" s="90">
        <v>1</v>
      </c>
      <c r="Y29" s="151">
        <f t="shared" si="8"/>
        <v>180317.91846</v>
      </c>
      <c r="Z29" s="286">
        <f t="shared" si="12"/>
        <v>1</v>
      </c>
      <c r="AA29" s="9">
        <f t="shared" si="14"/>
        <v>180317.91846</v>
      </c>
      <c r="AB29" s="90">
        <v>1</v>
      </c>
      <c r="AC29" s="9">
        <f t="shared" si="15"/>
        <v>147837.19859999997</v>
      </c>
      <c r="AD29" s="10"/>
      <c r="AE29" s="10"/>
      <c r="AF29" s="10"/>
      <c r="AG29" s="1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49" customFormat="1" ht="12.75">
      <c r="A30" s="60">
        <v>14</v>
      </c>
      <c r="B30" s="289" t="s">
        <v>256</v>
      </c>
      <c r="C30" s="90" t="s">
        <v>172</v>
      </c>
      <c r="D30" s="160"/>
      <c r="E30" s="153"/>
      <c r="F30" s="161">
        <v>17697</v>
      </c>
      <c r="G30" s="90">
        <v>3.61</v>
      </c>
      <c r="H30" s="151" t="s">
        <v>41</v>
      </c>
      <c r="I30" s="151">
        <f t="shared" si="3"/>
        <v>63886.17</v>
      </c>
      <c r="J30" s="151">
        <f t="shared" si="9"/>
        <v>149493.6378</v>
      </c>
      <c r="K30" s="151">
        <f t="shared" si="1"/>
        <v>164443.00158</v>
      </c>
      <c r="L30" s="151"/>
      <c r="M30" s="162"/>
      <c r="N30" s="163"/>
      <c r="O30" s="162">
        <f t="shared" si="13"/>
        <v>0</v>
      </c>
      <c r="P30" s="162">
        <f t="shared" si="10"/>
        <v>164443.00158</v>
      </c>
      <c r="Q30" s="160"/>
      <c r="R30" s="160"/>
      <c r="S30" s="163">
        <v>1</v>
      </c>
      <c r="T30" s="162">
        <f t="shared" si="6"/>
        <v>17697</v>
      </c>
      <c r="U30" s="163"/>
      <c r="V30" s="162">
        <f t="shared" si="7"/>
        <v>0</v>
      </c>
      <c r="W30" s="162">
        <f t="shared" si="11"/>
        <v>182140.00158</v>
      </c>
      <c r="X30" s="90">
        <v>1</v>
      </c>
      <c r="Y30" s="151">
        <f t="shared" si="8"/>
        <v>182140.00158</v>
      </c>
      <c r="Z30" s="286">
        <f t="shared" si="12"/>
        <v>1</v>
      </c>
      <c r="AA30" s="9">
        <f t="shared" si="14"/>
        <v>182140.00158</v>
      </c>
      <c r="AB30" s="90">
        <v>1</v>
      </c>
      <c r="AC30" s="9">
        <f t="shared" si="15"/>
        <v>149493.6378</v>
      </c>
      <c r="AD30" s="10"/>
      <c r="AE30" s="10"/>
      <c r="AF30" s="10"/>
      <c r="AG30" s="1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49" customFormat="1" ht="12.75">
      <c r="A31" s="60">
        <v>15</v>
      </c>
      <c r="B31" s="289" t="s">
        <v>256</v>
      </c>
      <c r="C31" s="7" t="s">
        <v>148</v>
      </c>
      <c r="D31" s="160" t="s">
        <v>278</v>
      </c>
      <c r="E31" s="153"/>
      <c r="F31" s="161">
        <v>17697</v>
      </c>
      <c r="G31" s="90">
        <v>4.53</v>
      </c>
      <c r="H31" s="151" t="s">
        <v>39</v>
      </c>
      <c r="I31" s="151">
        <f t="shared" si="3"/>
        <v>80167.41</v>
      </c>
      <c r="J31" s="151">
        <f t="shared" si="9"/>
        <v>187591.7394</v>
      </c>
      <c r="K31" s="151">
        <f t="shared" si="1"/>
        <v>206350.91334</v>
      </c>
      <c r="L31" s="151"/>
      <c r="M31" s="162"/>
      <c r="N31" s="163"/>
      <c r="O31" s="162">
        <f t="shared" si="13"/>
        <v>0</v>
      </c>
      <c r="P31" s="162">
        <f t="shared" si="10"/>
        <v>206350.91334</v>
      </c>
      <c r="Q31" s="160"/>
      <c r="R31" s="160"/>
      <c r="S31" s="163">
        <v>1</v>
      </c>
      <c r="T31" s="162">
        <f t="shared" si="6"/>
        <v>17697</v>
      </c>
      <c r="U31" s="163"/>
      <c r="V31" s="162">
        <f t="shared" si="7"/>
        <v>0</v>
      </c>
      <c r="W31" s="162">
        <f t="shared" si="11"/>
        <v>224047.91334</v>
      </c>
      <c r="X31" s="90">
        <v>1.5</v>
      </c>
      <c r="Y31" s="151">
        <f t="shared" si="8"/>
        <v>336071.87001</v>
      </c>
      <c r="Z31" s="286">
        <f t="shared" si="12"/>
        <v>1</v>
      </c>
      <c r="AA31" s="9">
        <f t="shared" si="14"/>
        <v>336071.87001</v>
      </c>
      <c r="AB31" s="90">
        <v>1</v>
      </c>
      <c r="AC31" s="9">
        <f t="shared" si="15"/>
        <v>187591.7394</v>
      </c>
      <c r="AD31" s="10"/>
      <c r="AE31" s="10"/>
      <c r="AF31" s="10"/>
      <c r="AG31" s="1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49" customFormat="1" ht="12.75">
      <c r="A32" s="60">
        <v>16</v>
      </c>
      <c r="B32" s="55" t="s">
        <v>258</v>
      </c>
      <c r="C32" s="90" t="s">
        <v>149</v>
      </c>
      <c r="D32" s="160"/>
      <c r="E32" s="153"/>
      <c r="F32" s="161">
        <v>17697</v>
      </c>
      <c r="G32" s="90">
        <v>3.45</v>
      </c>
      <c r="H32" s="151" t="s">
        <v>79</v>
      </c>
      <c r="I32" s="151">
        <f>F32*G32</f>
        <v>61054.65</v>
      </c>
      <c r="J32" s="151">
        <f t="shared" si="9"/>
        <v>142867.881</v>
      </c>
      <c r="K32" s="151">
        <f t="shared" si="1"/>
        <v>157154.6691</v>
      </c>
      <c r="L32" s="151"/>
      <c r="M32" s="162"/>
      <c r="N32" s="163"/>
      <c r="O32" s="162">
        <f>N32*F32</f>
        <v>0</v>
      </c>
      <c r="P32" s="162">
        <f t="shared" si="10"/>
        <v>157154.6691</v>
      </c>
      <c r="Q32" s="160"/>
      <c r="R32" s="160"/>
      <c r="S32" s="163">
        <v>1</v>
      </c>
      <c r="T32" s="162">
        <f>F32*S32</f>
        <v>17697</v>
      </c>
      <c r="U32" s="163"/>
      <c r="V32" s="162">
        <f>F32*U32</f>
        <v>0</v>
      </c>
      <c r="W32" s="162">
        <f>P32+R32+V32+T32</f>
        <v>174851.6691</v>
      </c>
      <c r="X32" s="90">
        <v>1</v>
      </c>
      <c r="Y32" s="151">
        <f>W32*X32</f>
        <v>174851.6691</v>
      </c>
      <c r="Z32" s="286">
        <f t="shared" si="12"/>
        <v>1.0000018924612026</v>
      </c>
      <c r="AA32" s="9">
        <v>174852</v>
      </c>
      <c r="AB32" s="90">
        <v>1</v>
      </c>
      <c r="AC32" s="9">
        <v>142868</v>
      </c>
      <c r="AD32" s="10"/>
      <c r="AE32" s="10"/>
      <c r="AF32" s="10"/>
      <c r="AG32" s="1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49" customFormat="1" ht="12.75">
      <c r="A33" s="60">
        <v>18</v>
      </c>
      <c r="B33" s="289" t="s">
        <v>256</v>
      </c>
      <c r="C33" s="90" t="s">
        <v>210</v>
      </c>
      <c r="D33" s="160" t="s">
        <v>240</v>
      </c>
      <c r="E33" s="153"/>
      <c r="F33" s="161">
        <v>17697</v>
      </c>
      <c r="G33" s="90">
        <v>4.12</v>
      </c>
      <c r="H33" s="151" t="s">
        <v>40</v>
      </c>
      <c r="I33" s="151">
        <f t="shared" si="3"/>
        <v>72911.64</v>
      </c>
      <c r="J33" s="151">
        <f t="shared" si="9"/>
        <v>170613.2376</v>
      </c>
      <c r="K33" s="151">
        <f t="shared" si="1"/>
        <v>187674.56136000002</v>
      </c>
      <c r="L33" s="151"/>
      <c r="M33" s="162"/>
      <c r="N33" s="163"/>
      <c r="O33" s="162">
        <f t="shared" si="13"/>
        <v>0</v>
      </c>
      <c r="P33" s="162">
        <f t="shared" si="10"/>
        <v>187674.56136000002</v>
      </c>
      <c r="Q33" s="160"/>
      <c r="R33" s="160"/>
      <c r="S33" s="163">
        <v>1</v>
      </c>
      <c r="T33" s="162">
        <f t="shared" si="6"/>
        <v>17697</v>
      </c>
      <c r="U33" s="163"/>
      <c r="V33" s="162">
        <f t="shared" si="7"/>
        <v>0</v>
      </c>
      <c r="W33" s="162">
        <f t="shared" si="11"/>
        <v>205371.56136000002</v>
      </c>
      <c r="X33" s="90">
        <v>1.5</v>
      </c>
      <c r="Y33" s="151">
        <f t="shared" si="8"/>
        <v>308057.34204</v>
      </c>
      <c r="Z33" s="286">
        <f t="shared" si="12"/>
        <v>1</v>
      </c>
      <c r="AA33" s="9">
        <f t="shared" si="14"/>
        <v>308057.34204</v>
      </c>
      <c r="AB33" s="90">
        <v>1</v>
      </c>
      <c r="AC33" s="9">
        <f t="shared" si="15"/>
        <v>170613.2376</v>
      </c>
      <c r="AD33" s="10"/>
      <c r="AE33" s="10"/>
      <c r="AF33" s="10"/>
      <c r="AG33" s="1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49" customFormat="1" ht="25.5" customHeight="1">
      <c r="A34" s="60">
        <v>19</v>
      </c>
      <c r="B34" s="289" t="s">
        <v>256</v>
      </c>
      <c r="C34" s="90" t="s">
        <v>168</v>
      </c>
      <c r="D34" s="160"/>
      <c r="E34" s="153"/>
      <c r="F34" s="161">
        <v>17697</v>
      </c>
      <c r="G34" s="90">
        <v>3.45</v>
      </c>
      <c r="H34" s="151" t="s">
        <v>41</v>
      </c>
      <c r="I34" s="151">
        <f t="shared" si="3"/>
        <v>61054.65</v>
      </c>
      <c r="J34" s="151">
        <f t="shared" si="9"/>
        <v>142867.881</v>
      </c>
      <c r="K34" s="151">
        <f t="shared" si="1"/>
        <v>157154.6691</v>
      </c>
      <c r="L34" s="151"/>
      <c r="M34" s="162"/>
      <c r="N34" s="163"/>
      <c r="O34" s="162">
        <f t="shared" si="13"/>
        <v>0</v>
      </c>
      <c r="P34" s="162">
        <f t="shared" si="10"/>
        <v>157154.6691</v>
      </c>
      <c r="Q34" s="160"/>
      <c r="R34" s="160"/>
      <c r="S34" s="163">
        <v>1</v>
      </c>
      <c r="T34" s="162">
        <f t="shared" si="6"/>
        <v>17697</v>
      </c>
      <c r="U34" s="297"/>
      <c r="V34" s="162">
        <f t="shared" si="7"/>
        <v>0</v>
      </c>
      <c r="W34" s="162">
        <f t="shared" si="11"/>
        <v>174851.6691</v>
      </c>
      <c r="X34" s="90">
        <v>1</v>
      </c>
      <c r="Y34" s="151">
        <f t="shared" si="8"/>
        <v>174851.6691</v>
      </c>
      <c r="Z34" s="286">
        <f t="shared" si="12"/>
        <v>1</v>
      </c>
      <c r="AA34" s="9">
        <f t="shared" si="14"/>
        <v>174851.6691</v>
      </c>
      <c r="AB34" s="90">
        <v>1</v>
      </c>
      <c r="AC34" s="9">
        <f t="shared" si="15"/>
        <v>142867.881</v>
      </c>
      <c r="AD34" s="10"/>
      <c r="AE34" s="10"/>
      <c r="AF34" s="10"/>
      <c r="AG34" s="1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49" customFormat="1" ht="18" customHeight="1">
      <c r="A35" s="60">
        <v>20</v>
      </c>
      <c r="B35" s="289" t="s">
        <v>256</v>
      </c>
      <c r="C35" s="90" t="s">
        <v>171</v>
      </c>
      <c r="D35" s="160" t="s">
        <v>239</v>
      </c>
      <c r="E35" s="153"/>
      <c r="F35" s="161">
        <v>17697</v>
      </c>
      <c r="G35" s="90">
        <v>3.92</v>
      </c>
      <c r="H35" s="151" t="s">
        <v>38</v>
      </c>
      <c r="I35" s="151">
        <f>F35*G35</f>
        <v>69372.24</v>
      </c>
      <c r="J35" s="151">
        <f t="shared" si="9"/>
        <v>162331.0416</v>
      </c>
      <c r="K35" s="151">
        <f t="shared" si="1"/>
        <v>178564.14576</v>
      </c>
      <c r="L35" s="151"/>
      <c r="M35" s="162"/>
      <c r="N35" s="163"/>
      <c r="O35" s="162">
        <f>N35*F35</f>
        <v>0</v>
      </c>
      <c r="P35" s="162">
        <f t="shared" si="10"/>
        <v>178564.14576</v>
      </c>
      <c r="Q35" s="160"/>
      <c r="R35" s="160"/>
      <c r="S35" s="163">
        <v>1</v>
      </c>
      <c r="T35" s="162">
        <f>F35*S35</f>
        <v>17697</v>
      </c>
      <c r="U35" s="297"/>
      <c r="V35" s="162">
        <f>F35*U35</f>
        <v>0</v>
      </c>
      <c r="W35" s="162">
        <f>P35+R35+V35+T35</f>
        <v>196261.14576</v>
      </c>
      <c r="X35" s="90">
        <v>1</v>
      </c>
      <c r="Y35" s="151">
        <f>W35*X35</f>
        <v>196261.14576</v>
      </c>
      <c r="Z35" s="286">
        <f t="shared" si="12"/>
        <v>1</v>
      </c>
      <c r="AA35" s="9">
        <f t="shared" si="14"/>
        <v>196261.14576</v>
      </c>
      <c r="AB35" s="90">
        <v>1</v>
      </c>
      <c r="AC35" s="9">
        <f t="shared" si="15"/>
        <v>162331.0416</v>
      </c>
      <c r="AD35" s="10"/>
      <c r="AE35" s="10"/>
      <c r="AF35" s="10"/>
      <c r="AG35" s="1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49" customFormat="1" ht="12.75">
      <c r="A36" s="60">
        <v>21</v>
      </c>
      <c r="B36" s="289" t="s">
        <v>256</v>
      </c>
      <c r="C36" s="90" t="s">
        <v>167</v>
      </c>
      <c r="D36" s="160"/>
      <c r="E36" s="153"/>
      <c r="F36" s="161">
        <v>17697</v>
      </c>
      <c r="G36" s="90">
        <v>3.53</v>
      </c>
      <c r="H36" s="151" t="s">
        <v>41</v>
      </c>
      <c r="I36" s="151">
        <f>F36*G36</f>
        <v>62470.409999999996</v>
      </c>
      <c r="J36" s="151">
        <f t="shared" si="9"/>
        <v>146180.75939999998</v>
      </c>
      <c r="K36" s="151">
        <f t="shared" si="1"/>
        <v>160798.83534</v>
      </c>
      <c r="L36" s="151"/>
      <c r="M36" s="162"/>
      <c r="N36" s="163"/>
      <c r="O36" s="162">
        <f>N36*F36</f>
        <v>0</v>
      </c>
      <c r="P36" s="162">
        <f>K36+O36+M36</f>
        <v>160798.83534</v>
      </c>
      <c r="Q36" s="160"/>
      <c r="R36" s="160"/>
      <c r="S36" s="163">
        <v>1</v>
      </c>
      <c r="T36" s="162">
        <f>F36*S36</f>
        <v>17697</v>
      </c>
      <c r="U36" s="297"/>
      <c r="V36" s="162">
        <f>F36*U36</f>
        <v>0</v>
      </c>
      <c r="W36" s="162">
        <f>P36+R36+V36+T36</f>
        <v>178495.83534</v>
      </c>
      <c r="X36" s="90">
        <v>1</v>
      </c>
      <c r="Y36" s="151">
        <f>W36*X36</f>
        <v>178495.83534</v>
      </c>
      <c r="Z36" s="286">
        <f t="shared" si="12"/>
        <v>1</v>
      </c>
      <c r="AA36" s="9">
        <f t="shared" si="14"/>
        <v>178495.83534</v>
      </c>
      <c r="AB36" s="90">
        <v>1</v>
      </c>
      <c r="AC36" s="9">
        <f t="shared" si="15"/>
        <v>146180.75939999998</v>
      </c>
      <c r="AD36" s="10"/>
      <c r="AE36" s="10"/>
      <c r="AF36" s="10"/>
      <c r="AG36" s="1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53" customFormat="1" ht="12" customHeight="1">
      <c r="A37" s="60">
        <v>22</v>
      </c>
      <c r="B37" s="289" t="s">
        <v>256</v>
      </c>
      <c r="C37" s="90" t="s">
        <v>187</v>
      </c>
      <c r="D37" s="160" t="s">
        <v>278</v>
      </c>
      <c r="E37" s="153"/>
      <c r="F37" s="161">
        <v>17697</v>
      </c>
      <c r="G37" s="90">
        <v>4.4</v>
      </c>
      <c r="H37" s="151" t="s">
        <v>39</v>
      </c>
      <c r="I37" s="151">
        <f t="shared" si="3"/>
        <v>77866.8</v>
      </c>
      <c r="J37" s="151">
        <f t="shared" si="9"/>
        <v>182208.312</v>
      </c>
      <c r="K37" s="151">
        <f t="shared" si="1"/>
        <v>200429.14320000002</v>
      </c>
      <c r="L37" s="151"/>
      <c r="M37" s="162"/>
      <c r="N37" s="163"/>
      <c r="O37" s="162">
        <f t="shared" si="13"/>
        <v>0</v>
      </c>
      <c r="P37" s="162">
        <f aca="true" t="shared" si="16" ref="P37:P58">K37+O37+M37</f>
        <v>200429.14320000002</v>
      </c>
      <c r="Q37" s="160"/>
      <c r="R37" s="160"/>
      <c r="S37" s="163">
        <v>1</v>
      </c>
      <c r="T37" s="162">
        <f t="shared" si="6"/>
        <v>17697</v>
      </c>
      <c r="U37" s="163"/>
      <c r="V37" s="162">
        <f t="shared" si="7"/>
        <v>0</v>
      </c>
      <c r="W37" s="162">
        <f>P37+R37+V37+T37</f>
        <v>218126.14320000002</v>
      </c>
      <c r="X37" s="234">
        <v>1</v>
      </c>
      <c r="Y37" s="151">
        <f t="shared" si="8"/>
        <v>218126.14320000002</v>
      </c>
      <c r="Z37" s="286">
        <f t="shared" si="12"/>
        <v>1</v>
      </c>
      <c r="AA37" s="9">
        <f t="shared" si="14"/>
        <v>218126.14320000002</v>
      </c>
      <c r="AB37" s="90">
        <v>1</v>
      </c>
      <c r="AC37" s="9">
        <f t="shared" si="15"/>
        <v>182208.312</v>
      </c>
      <c r="AD37" s="10"/>
      <c r="AE37" s="10"/>
      <c r="AF37" s="10"/>
      <c r="AG37" s="1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s="53" customFormat="1" ht="22.5" customHeight="1">
      <c r="A38" s="60">
        <v>23</v>
      </c>
      <c r="B38" s="289" t="s">
        <v>256</v>
      </c>
      <c r="C38" s="90" t="s">
        <v>208</v>
      </c>
      <c r="D38" s="160" t="s">
        <v>239</v>
      </c>
      <c r="E38" s="153"/>
      <c r="F38" s="161">
        <v>17697</v>
      </c>
      <c r="G38" s="90">
        <v>4.04</v>
      </c>
      <c r="H38" s="151" t="s">
        <v>38</v>
      </c>
      <c r="I38" s="151">
        <f t="shared" si="3"/>
        <v>71495.88</v>
      </c>
      <c r="J38" s="151">
        <f t="shared" si="9"/>
        <v>167300.3592</v>
      </c>
      <c r="K38" s="151">
        <f t="shared" si="1"/>
        <v>184030.39512000003</v>
      </c>
      <c r="L38" s="151"/>
      <c r="M38" s="162"/>
      <c r="N38" s="163"/>
      <c r="O38" s="162"/>
      <c r="P38" s="162">
        <f t="shared" si="16"/>
        <v>184030.39512000003</v>
      </c>
      <c r="Q38" s="160"/>
      <c r="R38" s="160"/>
      <c r="S38" s="163">
        <v>1</v>
      </c>
      <c r="T38" s="162">
        <f t="shared" si="6"/>
        <v>17697</v>
      </c>
      <c r="U38" s="163"/>
      <c r="V38" s="162"/>
      <c r="W38" s="162">
        <f>P38+R38+V38+T38</f>
        <v>201727.39512000003</v>
      </c>
      <c r="X38" s="234">
        <v>1.5</v>
      </c>
      <c r="Y38" s="151">
        <f t="shared" si="8"/>
        <v>302591.09268000006</v>
      </c>
      <c r="Z38" s="286">
        <f t="shared" si="12"/>
        <v>1</v>
      </c>
      <c r="AA38" s="9">
        <f t="shared" si="14"/>
        <v>302591.09268000006</v>
      </c>
      <c r="AB38" s="90">
        <v>1</v>
      </c>
      <c r="AC38" s="9">
        <f t="shared" si="15"/>
        <v>167300.3592</v>
      </c>
      <c r="AD38" s="10"/>
      <c r="AE38" s="10"/>
      <c r="AF38" s="10"/>
      <c r="AG38" s="1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s="49" customFormat="1" ht="22.5" customHeight="1">
      <c r="A39" s="60">
        <v>24</v>
      </c>
      <c r="B39" s="289" t="s">
        <v>256</v>
      </c>
      <c r="C39" s="90" t="s">
        <v>163</v>
      </c>
      <c r="D39" s="160" t="s">
        <v>239</v>
      </c>
      <c r="E39" s="153"/>
      <c r="F39" s="161">
        <v>17697</v>
      </c>
      <c r="G39" s="90">
        <v>3.98</v>
      </c>
      <c r="H39" s="151" t="s">
        <v>38</v>
      </c>
      <c r="I39" s="151">
        <f t="shared" si="3"/>
        <v>70434.06</v>
      </c>
      <c r="J39" s="151">
        <f t="shared" si="9"/>
        <v>164815.70039999997</v>
      </c>
      <c r="K39" s="151">
        <f t="shared" si="1"/>
        <v>181297.27044</v>
      </c>
      <c r="L39" s="151"/>
      <c r="M39" s="162"/>
      <c r="N39" s="163"/>
      <c r="O39" s="162">
        <f t="shared" si="13"/>
        <v>0</v>
      </c>
      <c r="P39" s="162">
        <f t="shared" si="16"/>
        <v>181297.27044</v>
      </c>
      <c r="Q39" s="160"/>
      <c r="R39" s="160"/>
      <c r="S39" s="163">
        <v>1</v>
      </c>
      <c r="T39" s="162">
        <f t="shared" si="6"/>
        <v>17697</v>
      </c>
      <c r="U39" s="163"/>
      <c r="V39" s="162">
        <f t="shared" si="7"/>
        <v>0</v>
      </c>
      <c r="W39" s="162">
        <f t="shared" si="11"/>
        <v>198994.27044</v>
      </c>
      <c r="X39" s="90">
        <v>1</v>
      </c>
      <c r="Y39" s="151">
        <f t="shared" si="8"/>
        <v>198994.27044</v>
      </c>
      <c r="Z39" s="286">
        <f t="shared" si="12"/>
        <v>1</v>
      </c>
      <c r="AA39" s="9">
        <f t="shared" si="14"/>
        <v>198994.27044</v>
      </c>
      <c r="AB39" s="90">
        <v>1</v>
      </c>
      <c r="AC39" s="9">
        <f t="shared" si="15"/>
        <v>164815.70039999997</v>
      </c>
      <c r="AD39" s="10"/>
      <c r="AE39" s="10"/>
      <c r="AF39" s="10"/>
      <c r="AG39" s="1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s="49" customFormat="1" ht="12" customHeight="1">
      <c r="A40" s="60">
        <v>25</v>
      </c>
      <c r="B40" s="289" t="s">
        <v>256</v>
      </c>
      <c r="C40" s="90" t="s">
        <v>171</v>
      </c>
      <c r="D40" s="160" t="s">
        <v>239</v>
      </c>
      <c r="E40" s="153"/>
      <c r="F40" s="161">
        <v>17697</v>
      </c>
      <c r="G40" s="90">
        <v>4.36</v>
      </c>
      <c r="H40" s="151" t="s">
        <v>93</v>
      </c>
      <c r="I40" s="151">
        <f t="shared" si="3"/>
        <v>77158.92000000001</v>
      </c>
      <c r="J40" s="151">
        <f t="shared" si="9"/>
        <v>180551.8728</v>
      </c>
      <c r="K40" s="151">
        <f t="shared" si="1"/>
        <v>198607.06008000002</v>
      </c>
      <c r="L40" s="151"/>
      <c r="M40" s="162"/>
      <c r="N40" s="163"/>
      <c r="O40" s="162">
        <f t="shared" si="13"/>
        <v>0</v>
      </c>
      <c r="P40" s="162">
        <f t="shared" si="16"/>
        <v>198607.06008000002</v>
      </c>
      <c r="Q40" s="160"/>
      <c r="R40" s="160"/>
      <c r="S40" s="163">
        <v>1</v>
      </c>
      <c r="T40" s="162">
        <f t="shared" si="6"/>
        <v>17697</v>
      </c>
      <c r="U40" s="163"/>
      <c r="V40" s="162">
        <f t="shared" si="7"/>
        <v>0</v>
      </c>
      <c r="W40" s="162">
        <f t="shared" si="11"/>
        <v>216304.06008000002</v>
      </c>
      <c r="X40" s="90">
        <v>1</v>
      </c>
      <c r="Y40" s="151">
        <f t="shared" si="8"/>
        <v>216304.06008000002</v>
      </c>
      <c r="Z40" s="286">
        <f t="shared" si="12"/>
        <v>1</v>
      </c>
      <c r="AA40" s="9">
        <f t="shared" si="14"/>
        <v>216304.06008000002</v>
      </c>
      <c r="AB40" s="90">
        <v>1</v>
      </c>
      <c r="AC40" s="9">
        <f t="shared" si="15"/>
        <v>180551.8728</v>
      </c>
      <c r="AD40" s="10"/>
      <c r="AE40" s="10"/>
      <c r="AF40" s="10"/>
      <c r="AG40" s="1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s="49" customFormat="1" ht="12" customHeight="1">
      <c r="A41" s="60">
        <v>26</v>
      </c>
      <c r="B41" s="289" t="s">
        <v>256</v>
      </c>
      <c r="C41" s="90" t="s">
        <v>208</v>
      </c>
      <c r="D41" s="160" t="s">
        <v>240</v>
      </c>
      <c r="E41" s="153"/>
      <c r="F41" s="161">
        <v>17697</v>
      </c>
      <c r="G41" s="90">
        <v>4.12</v>
      </c>
      <c r="H41" s="151" t="s">
        <v>40</v>
      </c>
      <c r="I41" s="151">
        <f t="shared" si="3"/>
        <v>72911.64</v>
      </c>
      <c r="J41" s="151">
        <f t="shared" si="9"/>
        <v>170613.2376</v>
      </c>
      <c r="K41" s="151">
        <f t="shared" si="1"/>
        <v>187674.56136000002</v>
      </c>
      <c r="L41" s="151"/>
      <c r="M41" s="162"/>
      <c r="N41" s="163"/>
      <c r="O41" s="162">
        <f t="shared" si="13"/>
        <v>0</v>
      </c>
      <c r="P41" s="162">
        <f t="shared" si="16"/>
        <v>187674.56136000002</v>
      </c>
      <c r="Q41" s="160"/>
      <c r="R41" s="160"/>
      <c r="S41" s="163">
        <v>1</v>
      </c>
      <c r="T41" s="162">
        <f t="shared" si="6"/>
        <v>17697</v>
      </c>
      <c r="U41" s="163"/>
      <c r="V41" s="162">
        <f t="shared" si="7"/>
        <v>0</v>
      </c>
      <c r="W41" s="162">
        <f t="shared" si="11"/>
        <v>205371.56136000002</v>
      </c>
      <c r="X41" s="90">
        <v>1</v>
      </c>
      <c r="Y41" s="151">
        <f t="shared" si="8"/>
        <v>205371.56136000002</v>
      </c>
      <c r="Z41" s="286">
        <f t="shared" si="12"/>
        <v>1</v>
      </c>
      <c r="AA41" s="9">
        <f t="shared" si="14"/>
        <v>205371.56136000002</v>
      </c>
      <c r="AB41" s="90">
        <v>1</v>
      </c>
      <c r="AC41" s="9">
        <f t="shared" si="15"/>
        <v>170613.2376</v>
      </c>
      <c r="AD41" s="10"/>
      <c r="AE41" s="10"/>
      <c r="AF41" s="10"/>
      <c r="AG41" s="1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s="49" customFormat="1" ht="12.75">
      <c r="A42" s="60">
        <v>27</v>
      </c>
      <c r="B42" s="289" t="s">
        <v>256</v>
      </c>
      <c r="C42" s="7" t="s">
        <v>148</v>
      </c>
      <c r="D42" s="151" t="s">
        <v>238</v>
      </c>
      <c r="E42" s="153"/>
      <c r="F42" s="161">
        <v>17697</v>
      </c>
      <c r="G42" s="90">
        <v>5.55</v>
      </c>
      <c r="H42" s="151" t="s">
        <v>42</v>
      </c>
      <c r="I42" s="151">
        <f>F42*G42</f>
        <v>98218.34999999999</v>
      </c>
      <c r="J42" s="151">
        <f t="shared" si="9"/>
        <v>229830.93899999995</v>
      </c>
      <c r="K42" s="151">
        <f t="shared" si="1"/>
        <v>252814.03289999996</v>
      </c>
      <c r="L42" s="151"/>
      <c r="M42" s="162"/>
      <c r="N42" s="163"/>
      <c r="O42" s="162">
        <f>N42*F42</f>
        <v>0</v>
      </c>
      <c r="P42" s="162">
        <f>K42+O42+M42</f>
        <v>252814.03289999996</v>
      </c>
      <c r="Q42" s="160"/>
      <c r="R42" s="160"/>
      <c r="S42" s="163">
        <v>1</v>
      </c>
      <c r="T42" s="162">
        <f>F42*S42</f>
        <v>17697</v>
      </c>
      <c r="U42" s="163"/>
      <c r="V42" s="162">
        <f>F42*U42</f>
        <v>0</v>
      </c>
      <c r="W42" s="162">
        <f>P42+R42+V42+T42</f>
        <v>270511.0329</v>
      </c>
      <c r="X42" s="90">
        <v>1.5</v>
      </c>
      <c r="Y42" s="151">
        <f t="shared" si="8"/>
        <v>405766.54935</v>
      </c>
      <c r="Z42" s="286">
        <f t="shared" si="12"/>
        <v>1</v>
      </c>
      <c r="AA42" s="9">
        <f t="shared" si="14"/>
        <v>405766.54935</v>
      </c>
      <c r="AB42" s="90">
        <v>1</v>
      </c>
      <c r="AC42" s="9">
        <f t="shared" si="15"/>
        <v>229830.93899999995</v>
      </c>
      <c r="AD42" s="10"/>
      <c r="AE42" s="10"/>
      <c r="AF42" s="10"/>
      <c r="AG42" s="1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s="49" customFormat="1" ht="12.75">
      <c r="A43" s="60">
        <v>28</v>
      </c>
      <c r="B43" s="289" t="s">
        <v>256</v>
      </c>
      <c r="C43" s="90" t="s">
        <v>261</v>
      </c>
      <c r="D43" s="151" t="s">
        <v>238</v>
      </c>
      <c r="E43" s="153"/>
      <c r="F43" s="161">
        <v>17697</v>
      </c>
      <c r="G43" s="90">
        <v>4.46</v>
      </c>
      <c r="H43" s="151" t="s">
        <v>39</v>
      </c>
      <c r="I43" s="151">
        <f t="shared" si="3"/>
        <v>78928.62</v>
      </c>
      <c r="J43" s="151">
        <f t="shared" si="9"/>
        <v>184692.97079999998</v>
      </c>
      <c r="K43" s="151">
        <f t="shared" si="1"/>
        <v>203162.26788</v>
      </c>
      <c r="L43" s="151"/>
      <c r="M43" s="162"/>
      <c r="N43" s="163"/>
      <c r="O43" s="162">
        <f t="shared" si="13"/>
        <v>0</v>
      </c>
      <c r="P43" s="162">
        <f t="shared" si="16"/>
        <v>203162.26788</v>
      </c>
      <c r="Q43" s="160"/>
      <c r="R43" s="160"/>
      <c r="S43" s="163">
        <v>1</v>
      </c>
      <c r="T43" s="162">
        <f t="shared" si="6"/>
        <v>17697</v>
      </c>
      <c r="U43" s="163"/>
      <c r="V43" s="162">
        <f t="shared" si="7"/>
        <v>0</v>
      </c>
      <c r="W43" s="162">
        <f t="shared" si="11"/>
        <v>220859.26788</v>
      </c>
      <c r="X43" s="234">
        <v>1</v>
      </c>
      <c r="Y43" s="151">
        <f t="shared" si="8"/>
        <v>220859.26788</v>
      </c>
      <c r="Z43" s="286">
        <f t="shared" si="12"/>
        <v>1</v>
      </c>
      <c r="AA43" s="9">
        <f t="shared" si="14"/>
        <v>220859.26788</v>
      </c>
      <c r="AB43" s="90">
        <v>1</v>
      </c>
      <c r="AC43" s="9">
        <f t="shared" si="15"/>
        <v>184692.97079999998</v>
      </c>
      <c r="AD43" s="10"/>
      <c r="AE43" s="10"/>
      <c r="AF43" s="10"/>
      <c r="AG43" s="1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s="53" customFormat="1" ht="12.75">
      <c r="A44" s="60">
        <v>29</v>
      </c>
      <c r="B44" s="289" t="s">
        <v>256</v>
      </c>
      <c r="C44" s="90" t="s">
        <v>187</v>
      </c>
      <c r="D44" s="160"/>
      <c r="E44" s="153"/>
      <c r="F44" s="161">
        <v>17697</v>
      </c>
      <c r="G44" s="90">
        <v>3.65</v>
      </c>
      <c r="H44" s="151" t="s">
        <v>41</v>
      </c>
      <c r="I44" s="151">
        <f t="shared" si="3"/>
        <v>64594.049999999996</v>
      </c>
      <c r="J44" s="151">
        <f t="shared" si="9"/>
        <v>151150.077</v>
      </c>
      <c r="K44" s="151">
        <f t="shared" si="1"/>
        <v>166265.0847</v>
      </c>
      <c r="L44" s="151"/>
      <c r="M44" s="162"/>
      <c r="N44" s="163"/>
      <c r="O44" s="162">
        <f t="shared" si="13"/>
        <v>0</v>
      </c>
      <c r="P44" s="162">
        <f t="shared" si="16"/>
        <v>166265.0847</v>
      </c>
      <c r="Q44" s="160"/>
      <c r="R44" s="160"/>
      <c r="S44" s="163">
        <v>1</v>
      </c>
      <c r="T44" s="162">
        <f t="shared" si="6"/>
        <v>17697</v>
      </c>
      <c r="U44" s="163"/>
      <c r="V44" s="162">
        <f t="shared" si="7"/>
        <v>0</v>
      </c>
      <c r="W44" s="162">
        <f t="shared" si="11"/>
        <v>183962.0847</v>
      </c>
      <c r="X44" s="234">
        <v>1</v>
      </c>
      <c r="Y44" s="151">
        <f t="shared" si="8"/>
        <v>183962.0847</v>
      </c>
      <c r="Z44" s="286">
        <f t="shared" si="12"/>
        <v>1</v>
      </c>
      <c r="AA44" s="9">
        <f t="shared" si="14"/>
        <v>183962.0847</v>
      </c>
      <c r="AB44" s="90">
        <v>1</v>
      </c>
      <c r="AC44" s="9">
        <f t="shared" si="15"/>
        <v>151150.077</v>
      </c>
      <c r="AD44" s="10"/>
      <c r="AE44" s="10"/>
      <c r="AF44" s="10"/>
      <c r="AG44" s="1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43" ht="24.75" customHeight="1">
      <c r="A45" s="60">
        <v>31</v>
      </c>
      <c r="B45" s="289" t="s">
        <v>256</v>
      </c>
      <c r="C45" s="247" t="s">
        <v>171</v>
      </c>
      <c r="D45" s="244" t="s">
        <v>280</v>
      </c>
      <c r="E45" s="289"/>
      <c r="F45" s="290">
        <v>17697</v>
      </c>
      <c r="G45" s="247">
        <v>4.36</v>
      </c>
      <c r="H45" s="9" t="s">
        <v>93</v>
      </c>
      <c r="I45" s="151">
        <f t="shared" si="3"/>
        <v>77158.92000000001</v>
      </c>
      <c r="J45" s="151">
        <f t="shared" si="9"/>
        <v>180551.8728</v>
      </c>
      <c r="K45" s="151">
        <f t="shared" si="1"/>
        <v>198607.06008000002</v>
      </c>
      <c r="L45" s="298"/>
      <c r="M45" s="296"/>
      <c r="N45" s="299"/>
      <c r="O45" s="291">
        <f t="shared" si="13"/>
        <v>0</v>
      </c>
      <c r="P45" s="291">
        <f t="shared" si="16"/>
        <v>198607.06008000002</v>
      </c>
      <c r="Q45" s="82"/>
      <c r="R45" s="291"/>
      <c r="S45" s="82">
        <v>1</v>
      </c>
      <c r="T45" s="291">
        <f t="shared" si="6"/>
        <v>17697</v>
      </c>
      <c r="U45" s="82"/>
      <c r="V45" s="291">
        <f t="shared" si="7"/>
        <v>0</v>
      </c>
      <c r="W45" s="291">
        <f t="shared" si="11"/>
        <v>216304.06008000002</v>
      </c>
      <c r="X45" s="247">
        <v>1</v>
      </c>
      <c r="Y45" s="9">
        <f t="shared" si="8"/>
        <v>216304.06008000002</v>
      </c>
      <c r="Z45" s="286">
        <f t="shared" si="12"/>
        <v>1</v>
      </c>
      <c r="AA45" s="9">
        <f t="shared" si="14"/>
        <v>216304.06008000002</v>
      </c>
      <c r="AB45" s="247">
        <v>1</v>
      </c>
      <c r="AC45" s="9">
        <f t="shared" si="15"/>
        <v>180551.8728</v>
      </c>
      <c r="AD45" s="10"/>
      <c r="AE45" s="10"/>
      <c r="AF45" s="10"/>
      <c r="AH45" s="80"/>
      <c r="AI45" s="80"/>
      <c r="AJ45" s="80"/>
      <c r="AK45" s="80"/>
      <c r="AL45" s="80"/>
      <c r="AM45" s="80"/>
      <c r="AN45" s="80"/>
      <c r="AO45" s="80"/>
      <c r="AP45" s="80"/>
      <c r="AQ45" s="80"/>
    </row>
    <row r="46" spans="1:43" ht="13.5" customHeight="1">
      <c r="A46" s="60">
        <v>32</v>
      </c>
      <c r="B46" s="289" t="s">
        <v>256</v>
      </c>
      <c r="C46" s="90" t="s">
        <v>149</v>
      </c>
      <c r="D46" s="160"/>
      <c r="E46" s="153"/>
      <c r="F46" s="161">
        <v>17697</v>
      </c>
      <c r="G46" s="90">
        <v>3.45</v>
      </c>
      <c r="H46" s="151" t="s">
        <v>41</v>
      </c>
      <c r="I46" s="151">
        <f t="shared" si="3"/>
        <v>61054.65</v>
      </c>
      <c r="J46" s="151">
        <f t="shared" si="9"/>
        <v>142867.881</v>
      </c>
      <c r="K46" s="151">
        <f t="shared" si="1"/>
        <v>157154.6691</v>
      </c>
      <c r="L46" s="151"/>
      <c r="M46" s="162"/>
      <c r="N46" s="163"/>
      <c r="O46" s="162">
        <f t="shared" si="13"/>
        <v>0</v>
      </c>
      <c r="P46" s="162">
        <f t="shared" si="16"/>
        <v>157154.6691</v>
      </c>
      <c r="Q46" s="160"/>
      <c r="R46" s="160"/>
      <c r="S46" s="163">
        <v>1</v>
      </c>
      <c r="T46" s="162">
        <f t="shared" si="6"/>
        <v>17697</v>
      </c>
      <c r="U46" s="163"/>
      <c r="V46" s="162">
        <f t="shared" si="7"/>
        <v>0</v>
      </c>
      <c r="W46" s="162">
        <f t="shared" si="11"/>
        <v>174851.6691</v>
      </c>
      <c r="X46" s="234">
        <v>1</v>
      </c>
      <c r="Y46" s="151">
        <f t="shared" si="8"/>
        <v>174851.6691</v>
      </c>
      <c r="Z46" s="286">
        <f t="shared" si="12"/>
        <v>1</v>
      </c>
      <c r="AA46" s="9">
        <f t="shared" si="14"/>
        <v>174851.6691</v>
      </c>
      <c r="AB46" s="90">
        <v>1</v>
      </c>
      <c r="AC46" s="9">
        <f t="shared" si="15"/>
        <v>142867.881</v>
      </c>
      <c r="AD46" s="10"/>
      <c r="AE46" s="10"/>
      <c r="AF46" s="10"/>
      <c r="AH46" s="80"/>
      <c r="AI46" s="80"/>
      <c r="AJ46" s="80"/>
      <c r="AK46" s="80"/>
      <c r="AL46" s="80"/>
      <c r="AM46" s="80"/>
      <c r="AN46" s="80"/>
      <c r="AO46" s="80"/>
      <c r="AP46" s="80"/>
      <c r="AQ46" s="80"/>
    </row>
    <row r="47" spans="1:43" ht="12.75">
      <c r="A47" s="60">
        <v>33</v>
      </c>
      <c r="B47" s="289" t="s">
        <v>256</v>
      </c>
      <c r="C47" s="247" t="s">
        <v>210</v>
      </c>
      <c r="D47" s="160" t="s">
        <v>240</v>
      </c>
      <c r="E47" s="248"/>
      <c r="F47" s="296">
        <v>17697</v>
      </c>
      <c r="G47" s="247">
        <v>4.12</v>
      </c>
      <c r="H47" s="9" t="s">
        <v>40</v>
      </c>
      <c r="I47" s="151">
        <f t="shared" si="3"/>
        <v>72911.64</v>
      </c>
      <c r="J47" s="151">
        <f t="shared" si="9"/>
        <v>170613.2376</v>
      </c>
      <c r="K47" s="151">
        <f t="shared" si="1"/>
        <v>187674.56136000002</v>
      </c>
      <c r="L47" s="9"/>
      <c r="M47" s="291"/>
      <c r="N47" s="82"/>
      <c r="O47" s="291">
        <f t="shared" si="13"/>
        <v>0</v>
      </c>
      <c r="P47" s="291">
        <f t="shared" si="16"/>
        <v>187674.56136000002</v>
      </c>
      <c r="Q47" s="244"/>
      <c r="R47" s="244"/>
      <c r="S47" s="82">
        <v>1</v>
      </c>
      <c r="T47" s="291">
        <f t="shared" si="6"/>
        <v>17697</v>
      </c>
      <c r="U47" s="82"/>
      <c r="V47" s="291">
        <f t="shared" si="7"/>
        <v>0</v>
      </c>
      <c r="W47" s="291">
        <f t="shared" si="11"/>
        <v>205371.56136000002</v>
      </c>
      <c r="X47" s="247">
        <v>1</v>
      </c>
      <c r="Y47" s="9">
        <f t="shared" si="8"/>
        <v>205371.56136000002</v>
      </c>
      <c r="Z47" s="286">
        <f t="shared" si="12"/>
        <v>1</v>
      </c>
      <c r="AA47" s="9">
        <f t="shared" si="14"/>
        <v>205371.56136000002</v>
      </c>
      <c r="AB47" s="247">
        <v>1</v>
      </c>
      <c r="AC47" s="9">
        <f t="shared" si="15"/>
        <v>170613.2376</v>
      </c>
      <c r="AD47" s="10"/>
      <c r="AE47" s="10"/>
      <c r="AF47" s="10"/>
      <c r="AH47" s="80"/>
      <c r="AI47" s="80"/>
      <c r="AJ47" s="80"/>
      <c r="AK47" s="80"/>
      <c r="AL47" s="80"/>
      <c r="AM47" s="80"/>
      <c r="AN47" s="80"/>
      <c r="AO47" s="80"/>
      <c r="AP47" s="80"/>
      <c r="AQ47" s="80"/>
    </row>
    <row r="48" spans="1:43" ht="12.75">
      <c r="A48" s="60">
        <v>34</v>
      </c>
      <c r="B48" s="289" t="s">
        <v>256</v>
      </c>
      <c r="C48" s="247" t="s">
        <v>208</v>
      </c>
      <c r="D48" s="160" t="s">
        <v>239</v>
      </c>
      <c r="E48" s="248"/>
      <c r="F48" s="296">
        <v>17697</v>
      </c>
      <c r="G48" s="247">
        <v>4.12</v>
      </c>
      <c r="H48" s="9" t="s">
        <v>40</v>
      </c>
      <c r="I48" s="151">
        <f t="shared" si="3"/>
        <v>72911.64</v>
      </c>
      <c r="J48" s="151">
        <f t="shared" si="9"/>
        <v>170613.2376</v>
      </c>
      <c r="K48" s="151">
        <f t="shared" si="1"/>
        <v>187674.56136000002</v>
      </c>
      <c r="L48" s="9"/>
      <c r="M48" s="291"/>
      <c r="N48" s="82"/>
      <c r="O48" s="291">
        <f t="shared" si="13"/>
        <v>0</v>
      </c>
      <c r="P48" s="291">
        <f t="shared" si="16"/>
        <v>187674.56136000002</v>
      </c>
      <c r="Q48" s="244"/>
      <c r="R48" s="244"/>
      <c r="S48" s="82">
        <v>1</v>
      </c>
      <c r="T48" s="291">
        <f t="shared" si="6"/>
        <v>17697</v>
      </c>
      <c r="U48" s="82"/>
      <c r="V48" s="291">
        <f t="shared" si="7"/>
        <v>0</v>
      </c>
      <c r="W48" s="291">
        <f t="shared" si="11"/>
        <v>205371.56136000002</v>
      </c>
      <c r="X48" s="247">
        <v>1</v>
      </c>
      <c r="Y48" s="9">
        <f t="shared" si="8"/>
        <v>205371.56136000002</v>
      </c>
      <c r="Z48" s="286">
        <f t="shared" si="12"/>
        <v>1</v>
      </c>
      <c r="AA48" s="9">
        <f t="shared" si="14"/>
        <v>205371.56136000002</v>
      </c>
      <c r="AB48" s="247">
        <v>1</v>
      </c>
      <c r="AC48" s="9">
        <f t="shared" si="15"/>
        <v>170613.2376</v>
      </c>
      <c r="AD48" s="10"/>
      <c r="AE48" s="10"/>
      <c r="AF48" s="10"/>
      <c r="AH48" s="80"/>
      <c r="AI48" s="80"/>
      <c r="AJ48" s="80"/>
      <c r="AK48" s="80"/>
      <c r="AL48" s="80"/>
      <c r="AM48" s="80"/>
      <c r="AN48" s="80"/>
      <c r="AO48" s="80"/>
      <c r="AP48" s="80"/>
      <c r="AQ48" s="80"/>
    </row>
    <row r="49" spans="1:43" ht="12.75">
      <c r="A49" s="60">
        <v>35</v>
      </c>
      <c r="B49" s="289" t="s">
        <v>256</v>
      </c>
      <c r="C49" s="247" t="s">
        <v>210</v>
      </c>
      <c r="D49" s="160" t="s">
        <v>239</v>
      </c>
      <c r="E49" s="248"/>
      <c r="F49" s="296">
        <v>17697</v>
      </c>
      <c r="G49" s="247">
        <v>4.04</v>
      </c>
      <c r="H49" s="9" t="s">
        <v>38</v>
      </c>
      <c r="I49" s="151">
        <f t="shared" si="3"/>
        <v>71495.88</v>
      </c>
      <c r="J49" s="151">
        <f t="shared" si="9"/>
        <v>167300.3592</v>
      </c>
      <c r="K49" s="151">
        <f t="shared" si="1"/>
        <v>184030.39512000003</v>
      </c>
      <c r="L49" s="9"/>
      <c r="M49" s="291"/>
      <c r="N49" s="82"/>
      <c r="O49" s="291">
        <f t="shared" si="13"/>
        <v>0</v>
      </c>
      <c r="P49" s="291">
        <f t="shared" si="16"/>
        <v>184030.39512000003</v>
      </c>
      <c r="Q49" s="244"/>
      <c r="R49" s="244"/>
      <c r="S49" s="82">
        <v>1</v>
      </c>
      <c r="T49" s="291">
        <f t="shared" si="6"/>
        <v>17697</v>
      </c>
      <c r="U49" s="82"/>
      <c r="V49" s="291">
        <f t="shared" si="7"/>
        <v>0</v>
      </c>
      <c r="W49" s="291">
        <f t="shared" si="11"/>
        <v>201727.39512000003</v>
      </c>
      <c r="X49" s="247">
        <v>1</v>
      </c>
      <c r="Y49" s="9">
        <f t="shared" si="8"/>
        <v>201727.39512000003</v>
      </c>
      <c r="Z49" s="286">
        <f t="shared" si="12"/>
        <v>1</v>
      </c>
      <c r="AA49" s="9">
        <f t="shared" si="14"/>
        <v>201727.39512000003</v>
      </c>
      <c r="AB49" s="247">
        <v>1</v>
      </c>
      <c r="AC49" s="9">
        <f t="shared" si="15"/>
        <v>167300.3592</v>
      </c>
      <c r="AD49" s="10"/>
      <c r="AE49" s="10"/>
      <c r="AF49" s="10"/>
      <c r="AH49" s="80"/>
      <c r="AI49" s="80"/>
      <c r="AJ49" s="80"/>
      <c r="AK49" s="80"/>
      <c r="AL49" s="80"/>
      <c r="AM49" s="80"/>
      <c r="AN49" s="80"/>
      <c r="AO49" s="80"/>
      <c r="AP49" s="80"/>
      <c r="AQ49" s="80"/>
    </row>
    <row r="50" spans="1:43" ht="18" customHeight="1">
      <c r="A50" s="60">
        <v>37</v>
      </c>
      <c r="B50" s="289" t="s">
        <v>256</v>
      </c>
      <c r="C50" s="7" t="s">
        <v>148</v>
      </c>
      <c r="D50" s="160" t="s">
        <v>278</v>
      </c>
      <c r="E50" s="248"/>
      <c r="F50" s="296">
        <v>17697</v>
      </c>
      <c r="G50" s="247">
        <v>4.53</v>
      </c>
      <c r="H50" s="9" t="s">
        <v>39</v>
      </c>
      <c r="I50" s="151">
        <f aca="true" t="shared" si="17" ref="I50:I64">F50*G50</f>
        <v>80167.41</v>
      </c>
      <c r="J50" s="151">
        <f t="shared" si="9"/>
        <v>187591.7394</v>
      </c>
      <c r="K50" s="151">
        <f t="shared" si="1"/>
        <v>206350.91334</v>
      </c>
      <c r="L50" s="9"/>
      <c r="M50" s="291"/>
      <c r="N50" s="82"/>
      <c r="O50" s="291">
        <f t="shared" si="13"/>
        <v>0</v>
      </c>
      <c r="P50" s="291">
        <f t="shared" si="16"/>
        <v>206350.91334</v>
      </c>
      <c r="Q50" s="244"/>
      <c r="R50" s="244"/>
      <c r="S50" s="82">
        <v>1</v>
      </c>
      <c r="T50" s="291">
        <f t="shared" si="6"/>
        <v>17697</v>
      </c>
      <c r="U50" s="82"/>
      <c r="V50" s="291">
        <f t="shared" si="7"/>
        <v>0</v>
      </c>
      <c r="W50" s="291">
        <f>T50+I50</f>
        <v>97864.41</v>
      </c>
      <c r="X50" s="247">
        <v>1.5</v>
      </c>
      <c r="Y50" s="9">
        <f t="shared" si="8"/>
        <v>146796.615</v>
      </c>
      <c r="Z50" s="286">
        <f t="shared" si="12"/>
        <v>1</v>
      </c>
      <c r="AA50" s="9">
        <f t="shared" si="14"/>
        <v>146796.615</v>
      </c>
      <c r="AB50" s="247">
        <v>1</v>
      </c>
      <c r="AC50" s="9">
        <f t="shared" si="15"/>
        <v>187591.7394</v>
      </c>
      <c r="AD50" s="10"/>
      <c r="AE50" s="10"/>
      <c r="AF50" s="10"/>
      <c r="AH50" s="80"/>
      <c r="AI50" s="80"/>
      <c r="AJ50" s="80"/>
      <c r="AK50" s="80"/>
      <c r="AL50" s="80"/>
      <c r="AM50" s="80"/>
      <c r="AN50" s="80"/>
      <c r="AO50" s="80"/>
      <c r="AP50" s="80"/>
      <c r="AQ50" s="80"/>
    </row>
    <row r="51" spans="1:43" ht="18.75" customHeight="1">
      <c r="A51" s="60">
        <v>38</v>
      </c>
      <c r="B51" s="289" t="s">
        <v>256</v>
      </c>
      <c r="C51" s="247" t="s">
        <v>230</v>
      </c>
      <c r="D51" s="244"/>
      <c r="E51" s="300"/>
      <c r="F51" s="296">
        <v>17697</v>
      </c>
      <c r="G51" s="247">
        <v>3.73</v>
      </c>
      <c r="H51" s="9" t="s">
        <v>41</v>
      </c>
      <c r="I51" s="151">
        <f t="shared" si="17"/>
        <v>66009.81</v>
      </c>
      <c r="J51" s="151">
        <f t="shared" si="9"/>
        <v>154462.95539999998</v>
      </c>
      <c r="K51" s="151">
        <f t="shared" si="1"/>
        <v>169909.25094</v>
      </c>
      <c r="L51" s="9"/>
      <c r="M51" s="291"/>
      <c r="N51" s="82"/>
      <c r="O51" s="291">
        <f t="shared" si="13"/>
        <v>0</v>
      </c>
      <c r="P51" s="291">
        <f t="shared" si="16"/>
        <v>169909.25094</v>
      </c>
      <c r="Q51" s="244"/>
      <c r="R51" s="244"/>
      <c r="S51" s="82">
        <v>1</v>
      </c>
      <c r="T51" s="291">
        <f t="shared" si="6"/>
        <v>17697</v>
      </c>
      <c r="U51" s="82"/>
      <c r="V51" s="291">
        <f t="shared" si="7"/>
        <v>0</v>
      </c>
      <c r="W51" s="291">
        <f t="shared" si="11"/>
        <v>187606.25094</v>
      </c>
      <c r="X51" s="301">
        <v>1</v>
      </c>
      <c r="Y51" s="9">
        <f t="shared" si="8"/>
        <v>187606.25094</v>
      </c>
      <c r="Z51" s="286">
        <f t="shared" si="12"/>
        <v>1</v>
      </c>
      <c r="AA51" s="9">
        <f t="shared" si="14"/>
        <v>187606.25094</v>
      </c>
      <c r="AB51" s="247">
        <v>1</v>
      </c>
      <c r="AC51" s="9">
        <f t="shared" si="15"/>
        <v>154462.95539999998</v>
      </c>
      <c r="AD51" s="10"/>
      <c r="AE51" s="10"/>
      <c r="AF51" s="10"/>
      <c r="AH51" s="80"/>
      <c r="AI51" s="80"/>
      <c r="AJ51" s="80"/>
      <c r="AK51" s="80"/>
      <c r="AL51" s="80"/>
      <c r="AM51" s="80"/>
      <c r="AN51" s="80"/>
      <c r="AO51" s="80"/>
      <c r="AP51" s="80"/>
      <c r="AQ51" s="80"/>
    </row>
    <row r="52" spans="1:43" ht="12.75">
      <c r="A52" s="60">
        <v>39</v>
      </c>
      <c r="B52" s="289" t="s">
        <v>256</v>
      </c>
      <c r="C52" s="247" t="s">
        <v>169</v>
      </c>
      <c r="D52" s="244"/>
      <c r="E52" s="300"/>
      <c r="F52" s="296">
        <v>17697</v>
      </c>
      <c r="G52" s="247">
        <v>3.49</v>
      </c>
      <c r="H52" s="9" t="s">
        <v>41</v>
      </c>
      <c r="I52" s="151">
        <f t="shared" si="17"/>
        <v>61762.530000000006</v>
      </c>
      <c r="J52" s="151">
        <f t="shared" si="9"/>
        <v>144524.32020000002</v>
      </c>
      <c r="K52" s="151">
        <f t="shared" si="1"/>
        <v>158976.75222000002</v>
      </c>
      <c r="L52" s="9"/>
      <c r="M52" s="291"/>
      <c r="N52" s="82"/>
      <c r="O52" s="291">
        <f t="shared" si="13"/>
        <v>0</v>
      </c>
      <c r="P52" s="291">
        <f t="shared" si="16"/>
        <v>158976.75222000002</v>
      </c>
      <c r="Q52" s="244"/>
      <c r="R52" s="244"/>
      <c r="S52" s="82">
        <v>1</v>
      </c>
      <c r="T52" s="291">
        <f t="shared" si="6"/>
        <v>17697</v>
      </c>
      <c r="U52" s="82"/>
      <c r="V52" s="291">
        <f t="shared" si="7"/>
        <v>0</v>
      </c>
      <c r="W52" s="291">
        <f t="shared" si="11"/>
        <v>176673.75222000002</v>
      </c>
      <c r="X52" s="301">
        <v>1</v>
      </c>
      <c r="Y52" s="9">
        <f t="shared" si="8"/>
        <v>176673.75222000002</v>
      </c>
      <c r="Z52" s="286">
        <f t="shared" si="12"/>
        <v>1</v>
      </c>
      <c r="AA52" s="9">
        <f t="shared" si="14"/>
        <v>176673.75222000002</v>
      </c>
      <c r="AB52" s="247">
        <v>1</v>
      </c>
      <c r="AC52" s="9">
        <f t="shared" si="15"/>
        <v>144524.32020000002</v>
      </c>
      <c r="AD52" s="10"/>
      <c r="AE52" s="10"/>
      <c r="AF52" s="10"/>
      <c r="AH52" s="80"/>
      <c r="AI52" s="80"/>
      <c r="AJ52" s="80"/>
      <c r="AK52" s="80"/>
      <c r="AL52" s="80"/>
      <c r="AM52" s="80"/>
      <c r="AN52" s="80"/>
      <c r="AO52" s="80"/>
      <c r="AP52" s="80"/>
      <c r="AQ52" s="80"/>
    </row>
    <row r="53" spans="1:43" ht="12.75">
      <c r="A53" s="60">
        <v>40</v>
      </c>
      <c r="B53" s="289" t="s">
        <v>256</v>
      </c>
      <c r="C53" s="247" t="s">
        <v>169</v>
      </c>
      <c r="D53" s="244"/>
      <c r="E53" s="300"/>
      <c r="F53" s="296">
        <v>17697</v>
      </c>
      <c r="G53" s="247">
        <v>3.49</v>
      </c>
      <c r="H53" s="9" t="s">
        <v>41</v>
      </c>
      <c r="I53" s="151">
        <f t="shared" si="17"/>
        <v>61762.530000000006</v>
      </c>
      <c r="J53" s="151">
        <f t="shared" si="9"/>
        <v>144524.32020000002</v>
      </c>
      <c r="K53" s="151">
        <f t="shared" si="1"/>
        <v>158976.75222000002</v>
      </c>
      <c r="L53" s="9"/>
      <c r="M53" s="291"/>
      <c r="N53" s="82"/>
      <c r="O53" s="291">
        <f t="shared" si="13"/>
        <v>0</v>
      </c>
      <c r="P53" s="291">
        <f t="shared" si="16"/>
        <v>158976.75222000002</v>
      </c>
      <c r="Q53" s="244"/>
      <c r="R53" s="244"/>
      <c r="S53" s="82">
        <v>1</v>
      </c>
      <c r="T53" s="291">
        <f t="shared" si="6"/>
        <v>17697</v>
      </c>
      <c r="U53" s="82"/>
      <c r="V53" s="291">
        <f t="shared" si="7"/>
        <v>0</v>
      </c>
      <c r="W53" s="291">
        <f t="shared" si="11"/>
        <v>176673.75222000002</v>
      </c>
      <c r="X53" s="301">
        <v>1</v>
      </c>
      <c r="Y53" s="9">
        <f t="shared" si="8"/>
        <v>176673.75222000002</v>
      </c>
      <c r="Z53" s="286">
        <f t="shared" si="12"/>
        <v>1</v>
      </c>
      <c r="AA53" s="9">
        <f t="shared" si="14"/>
        <v>176673.75222000002</v>
      </c>
      <c r="AB53" s="247">
        <v>1</v>
      </c>
      <c r="AC53" s="9">
        <f t="shared" si="15"/>
        <v>144524.32020000002</v>
      </c>
      <c r="AD53" s="10"/>
      <c r="AE53" s="10"/>
      <c r="AF53" s="10"/>
      <c r="AH53" s="80"/>
      <c r="AI53" s="80"/>
      <c r="AJ53" s="80"/>
      <c r="AK53" s="80"/>
      <c r="AL53" s="80"/>
      <c r="AM53" s="80"/>
      <c r="AN53" s="80"/>
      <c r="AO53" s="80"/>
      <c r="AP53" s="80"/>
      <c r="AQ53" s="80"/>
    </row>
    <row r="54" spans="1:43" ht="25.5" customHeight="1">
      <c r="A54" s="60">
        <v>41</v>
      </c>
      <c r="B54" s="289" t="s">
        <v>256</v>
      </c>
      <c r="C54" s="7" t="s">
        <v>148</v>
      </c>
      <c r="D54" s="151" t="s">
        <v>238</v>
      </c>
      <c r="E54" s="295"/>
      <c r="F54" s="161">
        <v>17697</v>
      </c>
      <c r="G54" s="90">
        <v>4.53</v>
      </c>
      <c r="H54" s="151" t="s">
        <v>39</v>
      </c>
      <c r="I54" s="151">
        <f t="shared" si="17"/>
        <v>80167.41</v>
      </c>
      <c r="J54" s="151">
        <f t="shared" si="9"/>
        <v>187591.7394</v>
      </c>
      <c r="K54" s="151">
        <f t="shared" si="1"/>
        <v>206350.91334</v>
      </c>
      <c r="L54" s="170"/>
      <c r="M54" s="161"/>
      <c r="N54" s="171"/>
      <c r="O54" s="162">
        <f t="shared" si="13"/>
        <v>0</v>
      </c>
      <c r="P54" s="162">
        <f t="shared" si="16"/>
        <v>206350.91334</v>
      </c>
      <c r="Q54" s="163"/>
      <c r="R54" s="162">
        <f>Q54*F54</f>
        <v>0</v>
      </c>
      <c r="S54" s="163">
        <v>1</v>
      </c>
      <c r="T54" s="162">
        <f t="shared" si="6"/>
        <v>17697</v>
      </c>
      <c r="U54" s="163"/>
      <c r="V54" s="162">
        <f t="shared" si="7"/>
        <v>0</v>
      </c>
      <c r="W54" s="162">
        <f t="shared" si="11"/>
        <v>224047.91334</v>
      </c>
      <c r="X54" s="90">
        <v>1.5</v>
      </c>
      <c r="Y54" s="151">
        <f t="shared" si="8"/>
        <v>336071.87001</v>
      </c>
      <c r="Z54" s="286">
        <f t="shared" si="12"/>
        <v>1</v>
      </c>
      <c r="AA54" s="9">
        <f t="shared" si="14"/>
        <v>336071.87001</v>
      </c>
      <c r="AB54" s="247">
        <v>1</v>
      </c>
      <c r="AC54" s="9">
        <f t="shared" si="15"/>
        <v>187591.7394</v>
      </c>
      <c r="AD54" s="10"/>
      <c r="AE54" s="10"/>
      <c r="AF54" s="10"/>
      <c r="AH54" s="80"/>
      <c r="AI54" s="80"/>
      <c r="AJ54" s="80"/>
      <c r="AK54" s="80"/>
      <c r="AL54" s="80"/>
      <c r="AM54" s="80"/>
      <c r="AN54" s="80"/>
      <c r="AO54" s="80"/>
      <c r="AP54" s="80"/>
      <c r="AQ54" s="80"/>
    </row>
    <row r="55" spans="1:43" ht="18.75" customHeight="1">
      <c r="A55" s="60">
        <v>42</v>
      </c>
      <c r="B55" s="289" t="s">
        <v>256</v>
      </c>
      <c r="C55" s="7" t="s">
        <v>148</v>
      </c>
      <c r="D55" s="160" t="s">
        <v>278</v>
      </c>
      <c r="E55" s="300"/>
      <c r="F55" s="296">
        <v>17697</v>
      </c>
      <c r="G55" s="247">
        <v>4.53</v>
      </c>
      <c r="H55" s="9" t="s">
        <v>39</v>
      </c>
      <c r="I55" s="151">
        <f t="shared" si="17"/>
        <v>80167.41</v>
      </c>
      <c r="J55" s="151">
        <f t="shared" si="9"/>
        <v>187591.7394</v>
      </c>
      <c r="K55" s="151">
        <f t="shared" si="1"/>
        <v>206350.91334</v>
      </c>
      <c r="L55" s="298"/>
      <c r="M55" s="296"/>
      <c r="N55" s="299"/>
      <c r="O55" s="291">
        <f t="shared" si="13"/>
        <v>0</v>
      </c>
      <c r="P55" s="291">
        <f t="shared" si="16"/>
        <v>206350.91334</v>
      </c>
      <c r="Q55" s="82"/>
      <c r="R55" s="291">
        <f>Q55*F55</f>
        <v>0</v>
      </c>
      <c r="S55" s="82">
        <v>1</v>
      </c>
      <c r="T55" s="291">
        <f aca="true" t="shared" si="18" ref="T55:T86">F55*S55</f>
        <v>17697</v>
      </c>
      <c r="U55" s="82"/>
      <c r="V55" s="291">
        <f t="shared" si="7"/>
        <v>0</v>
      </c>
      <c r="W55" s="291">
        <f aca="true" t="shared" si="19" ref="W55:W60">P55+R55+V55+T55</f>
        <v>224047.91334</v>
      </c>
      <c r="X55" s="247">
        <v>1.5</v>
      </c>
      <c r="Y55" s="9">
        <f aca="true" t="shared" si="20" ref="Y55:Y84">W55*X55</f>
        <v>336071.87001</v>
      </c>
      <c r="Z55" s="286">
        <f t="shared" si="12"/>
        <v>1</v>
      </c>
      <c r="AA55" s="9">
        <f t="shared" si="14"/>
        <v>336071.87001</v>
      </c>
      <c r="AB55" s="247">
        <v>1</v>
      </c>
      <c r="AC55" s="9">
        <f t="shared" si="15"/>
        <v>187591.7394</v>
      </c>
      <c r="AD55" s="10"/>
      <c r="AE55" s="10"/>
      <c r="AF55" s="10"/>
      <c r="AH55" s="80"/>
      <c r="AI55" s="80"/>
      <c r="AJ55" s="80"/>
      <c r="AK55" s="80"/>
      <c r="AL55" s="80"/>
      <c r="AM55" s="80"/>
      <c r="AN55" s="80"/>
      <c r="AO55" s="80"/>
      <c r="AP55" s="80"/>
      <c r="AQ55" s="80"/>
    </row>
    <row r="56" spans="1:43" ht="12.75">
      <c r="A56" s="60">
        <v>43</v>
      </c>
      <c r="B56" s="289" t="s">
        <v>256</v>
      </c>
      <c r="C56" s="247" t="s">
        <v>209</v>
      </c>
      <c r="D56" s="160" t="s">
        <v>278</v>
      </c>
      <c r="E56" s="248"/>
      <c r="F56" s="296">
        <v>17697</v>
      </c>
      <c r="G56" s="244">
        <v>4.46</v>
      </c>
      <c r="H56" s="9" t="s">
        <v>39</v>
      </c>
      <c r="I56" s="151">
        <f t="shared" si="17"/>
        <v>78928.62</v>
      </c>
      <c r="J56" s="151">
        <f t="shared" si="9"/>
        <v>184692.97079999998</v>
      </c>
      <c r="K56" s="151">
        <f t="shared" si="1"/>
        <v>203162.26788</v>
      </c>
      <c r="L56" s="248"/>
      <c r="M56" s="248"/>
      <c r="N56" s="299"/>
      <c r="O56" s="291">
        <f>N56*F56</f>
        <v>0</v>
      </c>
      <c r="P56" s="291">
        <f>K56+O56+M56</f>
        <v>203162.26788</v>
      </c>
      <c r="Q56" s="248"/>
      <c r="R56" s="248"/>
      <c r="S56" s="82">
        <v>1</v>
      </c>
      <c r="T56" s="291">
        <f t="shared" si="18"/>
        <v>17697</v>
      </c>
      <c r="U56" s="82"/>
      <c r="V56" s="291">
        <f>F56*U56</f>
        <v>0</v>
      </c>
      <c r="W56" s="291">
        <f t="shared" si="19"/>
        <v>220859.26788</v>
      </c>
      <c r="X56" s="247">
        <v>1.5</v>
      </c>
      <c r="Y56" s="9">
        <f t="shared" si="20"/>
        <v>331288.90182</v>
      </c>
      <c r="Z56" s="286">
        <f t="shared" si="12"/>
        <v>1</v>
      </c>
      <c r="AA56" s="9">
        <f t="shared" si="14"/>
        <v>331288.90182</v>
      </c>
      <c r="AB56" s="247">
        <v>1</v>
      </c>
      <c r="AC56" s="9">
        <f>AB56*J56</f>
        <v>184692.97079999998</v>
      </c>
      <c r="AD56" s="10"/>
      <c r="AE56" s="10"/>
      <c r="AF56" s="10"/>
      <c r="AH56" s="80"/>
      <c r="AI56" s="80"/>
      <c r="AJ56" s="80"/>
      <c r="AK56" s="80"/>
      <c r="AL56" s="80"/>
      <c r="AM56" s="80"/>
      <c r="AN56" s="80"/>
      <c r="AO56" s="80"/>
      <c r="AP56" s="80"/>
      <c r="AQ56" s="80"/>
    </row>
    <row r="57" spans="1:43" ht="12.75">
      <c r="A57" s="60">
        <v>44</v>
      </c>
      <c r="B57" s="289" t="s">
        <v>256</v>
      </c>
      <c r="C57" s="247" t="s">
        <v>168</v>
      </c>
      <c r="D57" s="9" t="s">
        <v>109</v>
      </c>
      <c r="E57" s="300"/>
      <c r="F57" s="296">
        <v>17697</v>
      </c>
      <c r="G57" s="247">
        <v>3.71</v>
      </c>
      <c r="H57" s="9" t="s">
        <v>35</v>
      </c>
      <c r="I57" s="151">
        <f t="shared" si="17"/>
        <v>65655.87</v>
      </c>
      <c r="J57" s="151">
        <f t="shared" si="9"/>
        <v>153634.73579999997</v>
      </c>
      <c r="K57" s="151">
        <f t="shared" si="1"/>
        <v>168998.20938</v>
      </c>
      <c r="L57" s="298"/>
      <c r="M57" s="296"/>
      <c r="N57" s="299"/>
      <c r="O57" s="291">
        <f t="shared" si="13"/>
        <v>0</v>
      </c>
      <c r="P57" s="291">
        <f t="shared" si="16"/>
        <v>168998.20938</v>
      </c>
      <c r="Q57" s="82"/>
      <c r="R57" s="291">
        <f>Q57*F57</f>
        <v>0</v>
      </c>
      <c r="S57" s="82">
        <v>1</v>
      </c>
      <c r="T57" s="291">
        <f t="shared" si="18"/>
        <v>17697</v>
      </c>
      <c r="U57" s="82"/>
      <c r="V57" s="291">
        <f t="shared" si="7"/>
        <v>0</v>
      </c>
      <c r="W57" s="291">
        <f t="shared" si="19"/>
        <v>186695.20938</v>
      </c>
      <c r="X57" s="247">
        <v>1</v>
      </c>
      <c r="Y57" s="9">
        <f t="shared" si="20"/>
        <v>186695.20938</v>
      </c>
      <c r="Z57" s="286">
        <f t="shared" si="12"/>
        <v>1</v>
      </c>
      <c r="AA57" s="9">
        <f t="shared" si="14"/>
        <v>186695.20938</v>
      </c>
      <c r="AB57" s="247">
        <v>1</v>
      </c>
      <c r="AC57" s="9">
        <f t="shared" si="15"/>
        <v>153634.73579999997</v>
      </c>
      <c r="AD57" s="10"/>
      <c r="AE57" s="10"/>
      <c r="AF57" s="10"/>
      <c r="AH57" s="80"/>
      <c r="AI57" s="80"/>
      <c r="AJ57" s="80"/>
      <c r="AK57" s="80"/>
      <c r="AL57" s="80"/>
      <c r="AM57" s="80"/>
      <c r="AN57" s="80"/>
      <c r="AO57" s="80"/>
      <c r="AP57" s="80"/>
      <c r="AQ57" s="80"/>
    </row>
    <row r="58" spans="1:43" ht="14.25" customHeight="1">
      <c r="A58" s="60">
        <v>45</v>
      </c>
      <c r="B58" s="289" t="s">
        <v>256</v>
      </c>
      <c r="C58" s="247" t="s">
        <v>230</v>
      </c>
      <c r="D58" s="9"/>
      <c r="E58" s="300"/>
      <c r="F58" s="296">
        <v>17697</v>
      </c>
      <c r="G58" s="247">
        <v>3.73</v>
      </c>
      <c r="H58" s="9" t="s">
        <v>40</v>
      </c>
      <c r="I58" s="151">
        <f t="shared" si="17"/>
        <v>66009.81</v>
      </c>
      <c r="J58" s="151">
        <f t="shared" si="9"/>
        <v>154462.95539999998</v>
      </c>
      <c r="K58" s="151">
        <f t="shared" si="1"/>
        <v>169909.25094</v>
      </c>
      <c r="L58" s="298"/>
      <c r="M58" s="296"/>
      <c r="N58" s="299"/>
      <c r="O58" s="291">
        <f t="shared" si="13"/>
        <v>0</v>
      </c>
      <c r="P58" s="291">
        <f t="shared" si="16"/>
        <v>169909.25094</v>
      </c>
      <c r="Q58" s="82"/>
      <c r="R58" s="291">
        <f>Q58*F58</f>
        <v>0</v>
      </c>
      <c r="S58" s="82">
        <v>1</v>
      </c>
      <c r="T58" s="291">
        <f t="shared" si="18"/>
        <v>17697</v>
      </c>
      <c r="U58" s="82"/>
      <c r="V58" s="291">
        <f t="shared" si="7"/>
        <v>0</v>
      </c>
      <c r="W58" s="291">
        <f t="shared" si="19"/>
        <v>187606.25094</v>
      </c>
      <c r="X58" s="247">
        <v>1</v>
      </c>
      <c r="Y58" s="9">
        <f t="shared" si="20"/>
        <v>187606.25094</v>
      </c>
      <c r="Z58" s="286">
        <f t="shared" si="12"/>
        <v>1</v>
      </c>
      <c r="AA58" s="9">
        <f t="shared" si="14"/>
        <v>187606.25094</v>
      </c>
      <c r="AB58" s="247">
        <v>1</v>
      </c>
      <c r="AC58" s="9">
        <f t="shared" si="15"/>
        <v>154462.95539999998</v>
      </c>
      <c r="AD58" s="10"/>
      <c r="AE58" s="10"/>
      <c r="AF58" s="10"/>
      <c r="AH58" s="80"/>
      <c r="AI58" s="80"/>
      <c r="AJ58" s="80"/>
      <c r="AK58" s="80"/>
      <c r="AL58" s="80"/>
      <c r="AM58" s="80"/>
      <c r="AN58" s="80"/>
      <c r="AO58" s="80"/>
      <c r="AP58" s="80"/>
      <c r="AQ58" s="80"/>
    </row>
    <row r="59" spans="1:43" ht="22.5">
      <c r="A59" s="60">
        <v>47</v>
      </c>
      <c r="B59" s="55" t="s">
        <v>259</v>
      </c>
      <c r="C59" s="90" t="s">
        <v>262</v>
      </c>
      <c r="D59" s="160" t="s">
        <v>278</v>
      </c>
      <c r="E59" s="295"/>
      <c r="F59" s="161">
        <v>17697</v>
      </c>
      <c r="G59" s="90">
        <v>4.34</v>
      </c>
      <c r="H59" s="151" t="s">
        <v>39</v>
      </c>
      <c r="I59" s="151">
        <f t="shared" si="17"/>
        <v>76804.98</v>
      </c>
      <c r="J59" s="151">
        <f t="shared" si="9"/>
        <v>179723.65319999997</v>
      </c>
      <c r="K59" s="151">
        <f t="shared" si="1"/>
        <v>197696.01851999998</v>
      </c>
      <c r="L59" s="170"/>
      <c r="M59" s="161"/>
      <c r="N59" s="171"/>
      <c r="O59" s="162">
        <f t="shared" si="13"/>
        <v>0</v>
      </c>
      <c r="P59" s="162">
        <f>K59+O59+M59</f>
        <v>197696.01851999998</v>
      </c>
      <c r="Q59" s="163"/>
      <c r="R59" s="162"/>
      <c r="S59" s="163">
        <v>1</v>
      </c>
      <c r="T59" s="162">
        <f t="shared" si="18"/>
        <v>17697</v>
      </c>
      <c r="U59" s="163"/>
      <c r="V59" s="162">
        <f>F59*U59</f>
        <v>0</v>
      </c>
      <c r="W59" s="162">
        <f t="shared" si="19"/>
        <v>215393.01851999998</v>
      </c>
      <c r="X59" s="90">
        <v>1.5</v>
      </c>
      <c r="Y59" s="151">
        <f t="shared" si="20"/>
        <v>323089.52778</v>
      </c>
      <c r="Z59" s="286">
        <f t="shared" si="12"/>
        <v>1</v>
      </c>
      <c r="AA59" s="9">
        <f t="shared" si="14"/>
        <v>323089.52778</v>
      </c>
      <c r="AB59" s="90">
        <v>1</v>
      </c>
      <c r="AC59" s="9">
        <f t="shared" si="15"/>
        <v>179723.65319999997</v>
      </c>
      <c r="AD59" s="10"/>
      <c r="AE59" s="10"/>
      <c r="AF59" s="10"/>
      <c r="AH59" s="80"/>
      <c r="AI59" s="80"/>
      <c r="AJ59" s="80"/>
      <c r="AK59" s="80"/>
      <c r="AL59" s="80"/>
      <c r="AM59" s="80"/>
      <c r="AN59" s="80"/>
      <c r="AO59" s="80"/>
      <c r="AP59" s="80"/>
      <c r="AQ59" s="80"/>
    </row>
    <row r="60" spans="1:43" ht="22.5">
      <c r="A60" s="60">
        <v>49</v>
      </c>
      <c r="B60" s="248" t="s">
        <v>260</v>
      </c>
      <c r="C60" s="247" t="s">
        <v>163</v>
      </c>
      <c r="D60" s="160" t="s">
        <v>239</v>
      </c>
      <c r="E60" s="248"/>
      <c r="F60" s="296">
        <v>17697</v>
      </c>
      <c r="G60" s="247">
        <v>3.98</v>
      </c>
      <c r="H60" s="9" t="s">
        <v>38</v>
      </c>
      <c r="I60" s="151">
        <f t="shared" si="17"/>
        <v>70434.06</v>
      </c>
      <c r="J60" s="151">
        <f t="shared" si="9"/>
        <v>164815.70039999997</v>
      </c>
      <c r="K60" s="151">
        <f t="shared" si="1"/>
        <v>181297.27044</v>
      </c>
      <c r="L60" s="248"/>
      <c r="M60" s="248"/>
      <c r="N60" s="299"/>
      <c r="O60" s="291">
        <f t="shared" si="13"/>
        <v>0</v>
      </c>
      <c r="P60" s="291">
        <f>K60+O60+M60</f>
        <v>181297.27044</v>
      </c>
      <c r="Q60" s="248"/>
      <c r="R60" s="248"/>
      <c r="S60" s="82">
        <v>1</v>
      </c>
      <c r="T60" s="291">
        <f t="shared" si="18"/>
        <v>17697</v>
      </c>
      <c r="U60" s="82"/>
      <c r="V60" s="291">
        <f>F60*U60</f>
        <v>0</v>
      </c>
      <c r="W60" s="291">
        <f t="shared" si="19"/>
        <v>198994.27044</v>
      </c>
      <c r="X60" s="247">
        <v>1</v>
      </c>
      <c r="Y60" s="9">
        <f t="shared" si="20"/>
        <v>198994.27044</v>
      </c>
      <c r="Z60" s="286">
        <f t="shared" si="12"/>
        <v>1</v>
      </c>
      <c r="AA60" s="9">
        <f t="shared" si="14"/>
        <v>198994.27044</v>
      </c>
      <c r="AB60" s="247">
        <v>1</v>
      </c>
      <c r="AC60" s="9">
        <f t="shared" si="15"/>
        <v>164815.70039999997</v>
      </c>
      <c r="AD60" s="10"/>
      <c r="AE60" s="10"/>
      <c r="AF60" s="10"/>
      <c r="AH60" s="80"/>
      <c r="AI60" s="80"/>
      <c r="AJ60" s="80"/>
      <c r="AK60" s="80"/>
      <c r="AL60" s="80"/>
      <c r="AM60" s="80"/>
      <c r="AN60" s="80"/>
      <c r="AO60" s="80"/>
      <c r="AP60" s="80"/>
      <c r="AQ60" s="80"/>
    </row>
    <row r="61" spans="1:43" ht="12.75">
      <c r="A61" s="60">
        <v>50</v>
      </c>
      <c r="B61" s="289" t="s">
        <v>256</v>
      </c>
      <c r="C61" s="90" t="s">
        <v>171</v>
      </c>
      <c r="D61" s="160" t="s">
        <v>239</v>
      </c>
      <c r="E61" s="153"/>
      <c r="F61" s="161">
        <v>17697</v>
      </c>
      <c r="G61" s="90">
        <v>3.92</v>
      </c>
      <c r="H61" s="151" t="s">
        <v>38</v>
      </c>
      <c r="I61" s="151">
        <f t="shared" si="17"/>
        <v>69372.24</v>
      </c>
      <c r="J61" s="151">
        <f t="shared" si="9"/>
        <v>162331.0416</v>
      </c>
      <c r="K61" s="151">
        <f t="shared" si="1"/>
        <v>178564.14576</v>
      </c>
      <c r="L61" s="298"/>
      <c r="M61" s="296"/>
      <c r="N61" s="299"/>
      <c r="O61" s="291">
        <f t="shared" si="13"/>
        <v>0</v>
      </c>
      <c r="P61" s="291">
        <f>K61+O61+M61</f>
        <v>178564.14576</v>
      </c>
      <c r="Q61" s="82"/>
      <c r="R61" s="291"/>
      <c r="S61" s="82">
        <v>1</v>
      </c>
      <c r="T61" s="291">
        <f t="shared" si="18"/>
        <v>17697</v>
      </c>
      <c r="U61" s="82"/>
      <c r="V61" s="291" t="e">
        <f>#REF!*U61</f>
        <v>#REF!</v>
      </c>
      <c r="W61" s="291">
        <f>T61+P61</f>
        <v>196261.14576</v>
      </c>
      <c r="X61" s="247">
        <v>1</v>
      </c>
      <c r="Y61" s="9">
        <f t="shared" si="20"/>
        <v>196261.14576</v>
      </c>
      <c r="Z61" s="286">
        <f t="shared" si="12"/>
        <v>1</v>
      </c>
      <c r="AA61" s="9">
        <f t="shared" si="14"/>
        <v>196261.14576</v>
      </c>
      <c r="AB61" s="247">
        <v>1</v>
      </c>
      <c r="AC61" s="9">
        <f t="shared" si="15"/>
        <v>162331.0416</v>
      </c>
      <c r="AD61" s="10"/>
      <c r="AE61" s="10"/>
      <c r="AF61" s="10"/>
      <c r="AH61" s="80"/>
      <c r="AI61" s="80"/>
      <c r="AJ61" s="80"/>
      <c r="AK61" s="80"/>
      <c r="AL61" s="80"/>
      <c r="AM61" s="80"/>
      <c r="AN61" s="80"/>
      <c r="AO61" s="80"/>
      <c r="AP61" s="80"/>
      <c r="AQ61" s="80"/>
    </row>
    <row r="62" spans="1:43" ht="12.75">
      <c r="A62" s="60">
        <v>51</v>
      </c>
      <c r="B62" s="289" t="s">
        <v>256</v>
      </c>
      <c r="C62" s="247" t="s">
        <v>172</v>
      </c>
      <c r="D62" s="160"/>
      <c r="E62" s="153"/>
      <c r="F62" s="296">
        <v>17697</v>
      </c>
      <c r="G62" s="247">
        <v>3.61</v>
      </c>
      <c r="H62" s="9" t="s">
        <v>41</v>
      </c>
      <c r="I62" s="151">
        <f t="shared" si="17"/>
        <v>63886.17</v>
      </c>
      <c r="J62" s="151">
        <f t="shared" si="9"/>
        <v>149493.6378</v>
      </c>
      <c r="K62" s="151">
        <f t="shared" si="1"/>
        <v>164443.00158</v>
      </c>
      <c r="L62" s="298"/>
      <c r="M62" s="296"/>
      <c r="N62" s="299"/>
      <c r="O62" s="291">
        <f>N62*F62</f>
        <v>0</v>
      </c>
      <c r="P62" s="291">
        <f>K62+O62+M62</f>
        <v>164443.00158</v>
      </c>
      <c r="Q62" s="82"/>
      <c r="R62" s="291">
        <f>Q62*F62</f>
        <v>0</v>
      </c>
      <c r="S62" s="82">
        <v>1</v>
      </c>
      <c r="T62" s="291">
        <f t="shared" si="18"/>
        <v>17697</v>
      </c>
      <c r="U62" s="82"/>
      <c r="V62" s="291">
        <f>F62*U62</f>
        <v>0</v>
      </c>
      <c r="W62" s="291">
        <f aca="true" t="shared" si="21" ref="W62:W82">P62+R62+V62+T62</f>
        <v>182140.00158</v>
      </c>
      <c r="X62" s="247">
        <v>1</v>
      </c>
      <c r="Y62" s="9">
        <f t="shared" si="20"/>
        <v>182140.00158</v>
      </c>
      <c r="Z62" s="286">
        <f t="shared" si="12"/>
        <v>1</v>
      </c>
      <c r="AA62" s="9">
        <f t="shared" si="14"/>
        <v>182140.00158</v>
      </c>
      <c r="AB62" s="247">
        <v>1</v>
      </c>
      <c r="AC62" s="9">
        <f t="shared" si="15"/>
        <v>149493.6378</v>
      </c>
      <c r="AD62" s="10"/>
      <c r="AE62" s="10"/>
      <c r="AF62" s="10"/>
      <c r="AH62" s="80"/>
      <c r="AI62" s="80"/>
      <c r="AJ62" s="80"/>
      <c r="AK62" s="80"/>
      <c r="AL62" s="80"/>
      <c r="AM62" s="80"/>
      <c r="AN62" s="80"/>
      <c r="AO62" s="80"/>
      <c r="AP62" s="80"/>
      <c r="AQ62" s="80"/>
    </row>
    <row r="63" spans="1:43" ht="13.5" customHeight="1">
      <c r="A63" s="60">
        <v>52</v>
      </c>
      <c r="B63" s="289" t="s">
        <v>256</v>
      </c>
      <c r="C63" s="247" t="s">
        <v>168</v>
      </c>
      <c r="D63" s="160"/>
      <c r="E63" s="153"/>
      <c r="F63" s="296">
        <v>17697</v>
      </c>
      <c r="G63" s="247">
        <v>3.45</v>
      </c>
      <c r="H63" s="9" t="s">
        <v>41</v>
      </c>
      <c r="I63" s="151">
        <f t="shared" si="17"/>
        <v>61054.65</v>
      </c>
      <c r="J63" s="151">
        <f t="shared" si="9"/>
        <v>142867.881</v>
      </c>
      <c r="K63" s="151">
        <f t="shared" si="1"/>
        <v>157154.6691</v>
      </c>
      <c r="L63" s="298"/>
      <c r="M63" s="296"/>
      <c r="N63" s="299"/>
      <c r="O63" s="291"/>
      <c r="P63" s="291">
        <f>K63+O63+M63</f>
        <v>157154.6691</v>
      </c>
      <c r="Q63" s="82"/>
      <c r="R63" s="291"/>
      <c r="S63" s="82">
        <v>1</v>
      </c>
      <c r="T63" s="291">
        <f t="shared" si="18"/>
        <v>17697</v>
      </c>
      <c r="U63" s="82"/>
      <c r="V63" s="291"/>
      <c r="W63" s="291">
        <f t="shared" si="21"/>
        <v>174851.6691</v>
      </c>
      <c r="X63" s="247">
        <v>1</v>
      </c>
      <c r="Y63" s="9">
        <f t="shared" si="20"/>
        <v>174851.6691</v>
      </c>
      <c r="Z63" s="286">
        <f t="shared" si="12"/>
        <v>1</v>
      </c>
      <c r="AA63" s="9">
        <f t="shared" si="14"/>
        <v>174851.6691</v>
      </c>
      <c r="AB63" s="247">
        <v>1</v>
      </c>
      <c r="AC63" s="9">
        <f t="shared" si="15"/>
        <v>142867.881</v>
      </c>
      <c r="AD63" s="10"/>
      <c r="AE63" s="10"/>
      <c r="AF63" s="10"/>
      <c r="AH63" s="80"/>
      <c r="AI63" s="80"/>
      <c r="AJ63" s="80"/>
      <c r="AK63" s="80"/>
      <c r="AL63" s="80"/>
      <c r="AM63" s="80"/>
      <c r="AN63" s="80"/>
      <c r="AO63" s="80"/>
      <c r="AP63" s="80"/>
      <c r="AQ63" s="80"/>
    </row>
    <row r="64" spans="1:43" ht="12.75" customHeight="1">
      <c r="A64" s="60">
        <v>53</v>
      </c>
      <c r="B64" s="289" t="s">
        <v>256</v>
      </c>
      <c r="C64" s="247" t="s">
        <v>210</v>
      </c>
      <c r="D64" s="160" t="s">
        <v>239</v>
      </c>
      <c r="E64" s="153"/>
      <c r="F64" s="296">
        <v>17697</v>
      </c>
      <c r="G64" s="247">
        <v>4.04</v>
      </c>
      <c r="H64" s="9" t="s">
        <v>38</v>
      </c>
      <c r="I64" s="151">
        <f t="shared" si="17"/>
        <v>71495.88</v>
      </c>
      <c r="J64" s="151">
        <f t="shared" si="9"/>
        <v>167300.3592</v>
      </c>
      <c r="K64" s="151">
        <f t="shared" si="1"/>
        <v>184030.39512000003</v>
      </c>
      <c r="L64" s="298"/>
      <c r="M64" s="296"/>
      <c r="N64" s="299"/>
      <c r="O64" s="291">
        <f aca="true" t="shared" si="22" ref="O64:O81">N64*F64</f>
        <v>0</v>
      </c>
      <c r="P64" s="291">
        <f aca="true" t="shared" si="23" ref="P64:P82">K64+O64+M64</f>
        <v>184030.39512000003</v>
      </c>
      <c r="Q64" s="82"/>
      <c r="R64" s="291">
        <f>Q64*F64</f>
        <v>0</v>
      </c>
      <c r="S64" s="82">
        <v>1</v>
      </c>
      <c r="T64" s="291">
        <f t="shared" si="18"/>
        <v>17697</v>
      </c>
      <c r="U64" s="82"/>
      <c r="V64" s="291">
        <f aca="true" t="shared" si="24" ref="V64:V81">F64*U64</f>
        <v>0</v>
      </c>
      <c r="W64" s="291">
        <f t="shared" si="21"/>
        <v>201727.39512000003</v>
      </c>
      <c r="X64" s="247">
        <v>1</v>
      </c>
      <c r="Y64" s="9">
        <f t="shared" si="20"/>
        <v>201727.39512000003</v>
      </c>
      <c r="Z64" s="286">
        <f t="shared" si="12"/>
        <v>1</v>
      </c>
      <c r="AA64" s="9">
        <f t="shared" si="14"/>
        <v>201727.39512000003</v>
      </c>
      <c r="AB64" s="247">
        <v>1</v>
      </c>
      <c r="AC64" s="9">
        <f t="shared" si="15"/>
        <v>167300.3592</v>
      </c>
      <c r="AD64" s="10"/>
      <c r="AE64" s="10"/>
      <c r="AF64" s="10"/>
      <c r="AH64" s="80"/>
      <c r="AI64" s="80"/>
      <c r="AJ64" s="80"/>
      <c r="AK64" s="80"/>
      <c r="AL64" s="80"/>
      <c r="AM64" s="80"/>
      <c r="AN64" s="80"/>
      <c r="AO64" s="80"/>
      <c r="AP64" s="80"/>
      <c r="AQ64" s="80"/>
    </row>
    <row r="65" spans="1:43" ht="12.75">
      <c r="A65" s="60">
        <v>54</v>
      </c>
      <c r="B65" s="289" t="s">
        <v>256</v>
      </c>
      <c r="C65" s="7" t="s">
        <v>148</v>
      </c>
      <c r="D65" s="244" t="s">
        <v>278</v>
      </c>
      <c r="E65" s="248"/>
      <c r="F65" s="296">
        <v>17697</v>
      </c>
      <c r="G65" s="244">
        <v>4.53</v>
      </c>
      <c r="H65" s="9" t="s">
        <v>39</v>
      </c>
      <c r="I65" s="151">
        <f aca="true" t="shared" si="25" ref="I65:I82">F65*G65</f>
        <v>80167.41</v>
      </c>
      <c r="J65" s="151">
        <f t="shared" si="9"/>
        <v>187591.7394</v>
      </c>
      <c r="K65" s="151">
        <f t="shared" si="1"/>
        <v>206350.91334</v>
      </c>
      <c r="L65" s="248"/>
      <c r="M65" s="248"/>
      <c r="N65" s="299"/>
      <c r="O65" s="291">
        <f t="shared" si="22"/>
        <v>0</v>
      </c>
      <c r="P65" s="291">
        <f t="shared" si="23"/>
        <v>206350.91334</v>
      </c>
      <c r="Q65" s="248"/>
      <c r="R65" s="248"/>
      <c r="S65" s="82">
        <v>1</v>
      </c>
      <c r="T65" s="291">
        <f t="shared" si="18"/>
        <v>17697</v>
      </c>
      <c r="U65" s="82"/>
      <c r="V65" s="291">
        <f t="shared" si="24"/>
        <v>0</v>
      </c>
      <c r="W65" s="291">
        <f t="shared" si="21"/>
        <v>224047.91334</v>
      </c>
      <c r="X65" s="247">
        <v>1.5</v>
      </c>
      <c r="Y65" s="9">
        <f t="shared" si="20"/>
        <v>336071.87001</v>
      </c>
      <c r="Z65" s="286">
        <f t="shared" si="12"/>
        <v>1</v>
      </c>
      <c r="AA65" s="9">
        <f t="shared" si="14"/>
        <v>336071.87001</v>
      </c>
      <c r="AB65" s="247">
        <v>1</v>
      </c>
      <c r="AC65" s="9">
        <f aca="true" t="shared" si="26" ref="AC65:AC82">AB65*J65</f>
        <v>187591.7394</v>
      </c>
      <c r="AD65" s="10"/>
      <c r="AE65" s="10"/>
      <c r="AF65" s="10"/>
      <c r="AH65" s="80"/>
      <c r="AI65" s="80"/>
      <c r="AJ65" s="80"/>
      <c r="AK65" s="80"/>
      <c r="AL65" s="80"/>
      <c r="AM65" s="80"/>
      <c r="AN65" s="80"/>
      <c r="AO65" s="80"/>
      <c r="AP65" s="80"/>
      <c r="AQ65" s="80"/>
    </row>
    <row r="66" spans="1:43" ht="30.75" customHeight="1">
      <c r="A66" s="60">
        <v>55</v>
      </c>
      <c r="B66" s="289" t="s">
        <v>256</v>
      </c>
      <c r="C66" s="247" t="s">
        <v>263</v>
      </c>
      <c r="D66" s="244" t="s">
        <v>109</v>
      </c>
      <c r="E66" s="248"/>
      <c r="F66" s="296">
        <v>17697</v>
      </c>
      <c r="G66" s="244">
        <v>4.06</v>
      </c>
      <c r="H66" s="9" t="s">
        <v>35</v>
      </c>
      <c r="I66" s="151">
        <f t="shared" si="25"/>
        <v>71849.81999999999</v>
      </c>
      <c r="J66" s="151">
        <f t="shared" si="9"/>
        <v>168128.57879999996</v>
      </c>
      <c r="K66" s="151">
        <f t="shared" si="1"/>
        <v>184941.43667999998</v>
      </c>
      <c r="L66" s="248"/>
      <c r="M66" s="248"/>
      <c r="N66" s="299"/>
      <c r="O66" s="291">
        <f t="shared" si="22"/>
        <v>0</v>
      </c>
      <c r="P66" s="291">
        <f t="shared" si="23"/>
        <v>184941.43667999998</v>
      </c>
      <c r="Q66" s="248"/>
      <c r="R66" s="248"/>
      <c r="S66" s="82">
        <v>1</v>
      </c>
      <c r="T66" s="291">
        <f t="shared" si="18"/>
        <v>17697</v>
      </c>
      <c r="U66" s="299"/>
      <c r="V66" s="291">
        <f t="shared" si="24"/>
        <v>0</v>
      </c>
      <c r="W66" s="291">
        <f t="shared" si="21"/>
        <v>202638.43667999998</v>
      </c>
      <c r="X66" s="247">
        <v>1.5</v>
      </c>
      <c r="Y66" s="9">
        <f t="shared" si="20"/>
        <v>303957.65501999995</v>
      </c>
      <c r="Z66" s="286">
        <f t="shared" si="12"/>
        <v>1</v>
      </c>
      <c r="AA66" s="9">
        <f t="shared" si="14"/>
        <v>303957.65501999995</v>
      </c>
      <c r="AB66" s="247">
        <v>1</v>
      </c>
      <c r="AC66" s="9">
        <f t="shared" si="26"/>
        <v>168128.57879999996</v>
      </c>
      <c r="AD66" s="10"/>
      <c r="AE66" s="10"/>
      <c r="AF66" s="10"/>
      <c r="AH66" s="80"/>
      <c r="AI66" s="80"/>
      <c r="AJ66" s="80"/>
      <c r="AK66" s="80"/>
      <c r="AL66" s="80"/>
      <c r="AM66" s="80"/>
      <c r="AN66" s="80"/>
      <c r="AO66" s="80"/>
      <c r="AP66" s="80"/>
      <c r="AQ66" s="80"/>
    </row>
    <row r="67" spans="1:43" ht="12.75">
      <c r="A67" s="60">
        <v>56</v>
      </c>
      <c r="B67" s="289" t="s">
        <v>256</v>
      </c>
      <c r="C67" s="90" t="s">
        <v>165</v>
      </c>
      <c r="D67" s="160"/>
      <c r="E67" s="153"/>
      <c r="F67" s="161">
        <v>17697</v>
      </c>
      <c r="G67" s="90">
        <v>3.53</v>
      </c>
      <c r="H67" s="151" t="s">
        <v>41</v>
      </c>
      <c r="I67" s="151">
        <f t="shared" si="25"/>
        <v>62470.409999999996</v>
      </c>
      <c r="J67" s="151">
        <f t="shared" si="9"/>
        <v>146180.75939999998</v>
      </c>
      <c r="K67" s="151">
        <f t="shared" si="1"/>
        <v>160798.83534</v>
      </c>
      <c r="L67" s="151"/>
      <c r="M67" s="162"/>
      <c r="N67" s="163"/>
      <c r="O67" s="162">
        <f t="shared" si="22"/>
        <v>0</v>
      </c>
      <c r="P67" s="162">
        <f t="shared" si="23"/>
        <v>160798.83534</v>
      </c>
      <c r="Q67" s="160"/>
      <c r="R67" s="160"/>
      <c r="S67" s="163">
        <v>1</v>
      </c>
      <c r="T67" s="162">
        <f t="shared" si="18"/>
        <v>17697</v>
      </c>
      <c r="U67" s="163"/>
      <c r="V67" s="162">
        <f t="shared" si="24"/>
        <v>0</v>
      </c>
      <c r="W67" s="162">
        <f t="shared" si="21"/>
        <v>178495.83534</v>
      </c>
      <c r="X67" s="90">
        <v>1</v>
      </c>
      <c r="Y67" s="151">
        <f t="shared" si="20"/>
        <v>178495.83534</v>
      </c>
      <c r="Z67" s="286">
        <f t="shared" si="12"/>
        <v>1</v>
      </c>
      <c r="AA67" s="9">
        <f t="shared" si="14"/>
        <v>178495.83534</v>
      </c>
      <c r="AB67" s="90">
        <v>1</v>
      </c>
      <c r="AC67" s="9">
        <f t="shared" si="26"/>
        <v>146180.75939999998</v>
      </c>
      <c r="AD67" s="10"/>
      <c r="AE67" s="10"/>
      <c r="AF67" s="10"/>
      <c r="AH67" s="80"/>
      <c r="AI67" s="80"/>
      <c r="AJ67" s="80"/>
      <c r="AK67" s="80"/>
      <c r="AL67" s="80"/>
      <c r="AM67" s="80"/>
      <c r="AN67" s="80"/>
      <c r="AO67" s="80"/>
      <c r="AP67" s="80"/>
      <c r="AQ67" s="80"/>
    </row>
    <row r="68" spans="1:43" ht="12.75">
      <c r="A68" s="60">
        <v>57</v>
      </c>
      <c r="B68" s="289" t="s">
        <v>256</v>
      </c>
      <c r="C68" s="90" t="s">
        <v>163</v>
      </c>
      <c r="D68" s="160"/>
      <c r="E68" s="153"/>
      <c r="F68" s="161">
        <v>17697</v>
      </c>
      <c r="G68" s="90">
        <v>3.53</v>
      </c>
      <c r="H68" s="151" t="s">
        <v>41</v>
      </c>
      <c r="I68" s="151">
        <f t="shared" si="25"/>
        <v>62470.409999999996</v>
      </c>
      <c r="J68" s="151">
        <f t="shared" si="9"/>
        <v>146180.75939999998</v>
      </c>
      <c r="K68" s="151">
        <f t="shared" si="1"/>
        <v>160798.83534</v>
      </c>
      <c r="L68" s="151"/>
      <c r="M68" s="162"/>
      <c r="N68" s="163"/>
      <c r="O68" s="162">
        <f t="shared" si="22"/>
        <v>0</v>
      </c>
      <c r="P68" s="162">
        <f t="shared" si="23"/>
        <v>160798.83534</v>
      </c>
      <c r="Q68" s="160"/>
      <c r="R68" s="160"/>
      <c r="S68" s="163">
        <v>1</v>
      </c>
      <c r="T68" s="162">
        <f t="shared" si="18"/>
        <v>17697</v>
      </c>
      <c r="U68" s="163"/>
      <c r="V68" s="162">
        <f t="shared" si="24"/>
        <v>0</v>
      </c>
      <c r="W68" s="162">
        <f t="shared" si="21"/>
        <v>178495.83534</v>
      </c>
      <c r="X68" s="90">
        <v>1</v>
      </c>
      <c r="Y68" s="151">
        <f t="shared" si="20"/>
        <v>178495.83534</v>
      </c>
      <c r="Z68" s="286">
        <f t="shared" si="12"/>
        <v>1</v>
      </c>
      <c r="AA68" s="9">
        <f t="shared" si="14"/>
        <v>178495.83534</v>
      </c>
      <c r="AB68" s="90">
        <v>1</v>
      </c>
      <c r="AC68" s="9">
        <f t="shared" si="26"/>
        <v>146180.75939999998</v>
      </c>
      <c r="AD68" s="10"/>
      <c r="AE68" s="10"/>
      <c r="AF68" s="10"/>
      <c r="AH68" s="80"/>
      <c r="AI68" s="80"/>
      <c r="AJ68" s="80"/>
      <c r="AK68" s="80"/>
      <c r="AL68" s="80"/>
      <c r="AM68" s="80"/>
      <c r="AN68" s="80"/>
      <c r="AO68" s="80"/>
      <c r="AP68" s="80"/>
      <c r="AQ68" s="80"/>
    </row>
    <row r="69" spans="1:43" ht="12.75">
      <c r="A69" s="60">
        <v>58</v>
      </c>
      <c r="B69" s="289" t="s">
        <v>256</v>
      </c>
      <c r="C69" s="90" t="s">
        <v>164</v>
      </c>
      <c r="D69" s="160" t="s">
        <v>240</v>
      </c>
      <c r="E69" s="153"/>
      <c r="F69" s="161">
        <v>17697</v>
      </c>
      <c r="G69" s="90">
        <v>4.12</v>
      </c>
      <c r="H69" s="151" t="s">
        <v>40</v>
      </c>
      <c r="I69" s="151">
        <f t="shared" si="25"/>
        <v>72911.64</v>
      </c>
      <c r="J69" s="151">
        <f t="shared" si="9"/>
        <v>170613.2376</v>
      </c>
      <c r="K69" s="151">
        <f t="shared" si="1"/>
        <v>187674.56136000002</v>
      </c>
      <c r="L69" s="151"/>
      <c r="M69" s="162"/>
      <c r="N69" s="163"/>
      <c r="O69" s="162">
        <f t="shared" si="22"/>
        <v>0</v>
      </c>
      <c r="P69" s="162">
        <f t="shared" si="23"/>
        <v>187674.56136000002</v>
      </c>
      <c r="Q69" s="160"/>
      <c r="R69" s="160"/>
      <c r="S69" s="163">
        <v>1</v>
      </c>
      <c r="T69" s="162">
        <f t="shared" si="18"/>
        <v>17697</v>
      </c>
      <c r="U69" s="163"/>
      <c r="V69" s="162">
        <f t="shared" si="24"/>
        <v>0</v>
      </c>
      <c r="W69" s="162">
        <f t="shared" si="21"/>
        <v>205371.56136000002</v>
      </c>
      <c r="X69" s="90">
        <v>1</v>
      </c>
      <c r="Y69" s="151">
        <f t="shared" si="20"/>
        <v>205371.56136000002</v>
      </c>
      <c r="Z69" s="286">
        <f t="shared" si="12"/>
        <v>1</v>
      </c>
      <c r="AA69" s="9">
        <f t="shared" si="14"/>
        <v>205371.56136000002</v>
      </c>
      <c r="AB69" s="90">
        <v>1</v>
      </c>
      <c r="AC69" s="9">
        <f t="shared" si="26"/>
        <v>170613.2376</v>
      </c>
      <c r="AD69" s="10"/>
      <c r="AE69" s="10"/>
      <c r="AF69" s="10"/>
      <c r="AH69" s="80"/>
      <c r="AI69" s="80"/>
      <c r="AJ69" s="80"/>
      <c r="AK69" s="80"/>
      <c r="AL69" s="80"/>
      <c r="AM69" s="80"/>
      <c r="AN69" s="80"/>
      <c r="AO69" s="80"/>
      <c r="AP69" s="80"/>
      <c r="AQ69" s="80"/>
    </row>
    <row r="70" spans="1:43" ht="12.75">
      <c r="A70" s="60">
        <v>59</v>
      </c>
      <c r="B70" s="289" t="s">
        <v>256</v>
      </c>
      <c r="C70" s="247" t="s">
        <v>149</v>
      </c>
      <c r="D70" s="9"/>
      <c r="E70" s="248"/>
      <c r="F70" s="296">
        <v>17697</v>
      </c>
      <c r="G70" s="244">
        <v>3.45</v>
      </c>
      <c r="H70" s="9" t="s">
        <v>41</v>
      </c>
      <c r="I70" s="151">
        <f t="shared" si="25"/>
        <v>61054.65</v>
      </c>
      <c r="J70" s="151">
        <f t="shared" si="9"/>
        <v>142867.881</v>
      </c>
      <c r="K70" s="151">
        <f t="shared" si="1"/>
        <v>157154.6691</v>
      </c>
      <c r="L70" s="248"/>
      <c r="M70" s="248"/>
      <c r="N70" s="299"/>
      <c r="O70" s="291">
        <f t="shared" si="22"/>
        <v>0</v>
      </c>
      <c r="P70" s="291">
        <f t="shared" si="23"/>
        <v>157154.6691</v>
      </c>
      <c r="Q70" s="248"/>
      <c r="R70" s="248"/>
      <c r="S70" s="82">
        <v>1</v>
      </c>
      <c r="T70" s="291">
        <f t="shared" si="18"/>
        <v>17697</v>
      </c>
      <c r="U70" s="82"/>
      <c r="V70" s="291">
        <f t="shared" si="24"/>
        <v>0</v>
      </c>
      <c r="W70" s="291">
        <f t="shared" si="21"/>
        <v>174851.6691</v>
      </c>
      <c r="X70" s="247">
        <v>1</v>
      </c>
      <c r="Y70" s="9">
        <f t="shared" si="20"/>
        <v>174851.6691</v>
      </c>
      <c r="Z70" s="286">
        <f t="shared" si="12"/>
        <v>1</v>
      </c>
      <c r="AA70" s="9">
        <f t="shared" si="14"/>
        <v>174851.6691</v>
      </c>
      <c r="AB70" s="247">
        <v>1</v>
      </c>
      <c r="AC70" s="9">
        <f t="shared" si="26"/>
        <v>142867.881</v>
      </c>
      <c r="AD70" s="10"/>
      <c r="AE70" s="10"/>
      <c r="AF70" s="10"/>
      <c r="AH70" s="80"/>
      <c r="AI70" s="80"/>
      <c r="AJ70" s="80"/>
      <c r="AK70" s="80"/>
      <c r="AL70" s="80"/>
      <c r="AM70" s="80"/>
      <c r="AN70" s="80"/>
      <c r="AO70" s="80"/>
      <c r="AP70" s="80"/>
      <c r="AQ70" s="80"/>
    </row>
    <row r="71" spans="1:43" ht="12.75">
      <c r="A71" s="60">
        <v>60</v>
      </c>
      <c r="B71" s="289" t="s">
        <v>256</v>
      </c>
      <c r="C71" s="247" t="s">
        <v>168</v>
      </c>
      <c r="D71" s="9"/>
      <c r="E71" s="248"/>
      <c r="F71" s="296">
        <v>17697</v>
      </c>
      <c r="G71" s="244">
        <v>3.45</v>
      </c>
      <c r="H71" s="9" t="s">
        <v>41</v>
      </c>
      <c r="I71" s="151">
        <f t="shared" si="25"/>
        <v>61054.65</v>
      </c>
      <c r="J71" s="151">
        <f t="shared" si="9"/>
        <v>142867.881</v>
      </c>
      <c r="K71" s="151">
        <f t="shared" si="1"/>
        <v>157154.6691</v>
      </c>
      <c r="L71" s="248"/>
      <c r="M71" s="248"/>
      <c r="N71" s="299"/>
      <c r="O71" s="291">
        <f t="shared" si="22"/>
        <v>0</v>
      </c>
      <c r="P71" s="291">
        <f t="shared" si="23"/>
        <v>157154.6691</v>
      </c>
      <c r="Q71" s="248"/>
      <c r="R71" s="248"/>
      <c r="S71" s="82">
        <v>1</v>
      </c>
      <c r="T71" s="291">
        <f t="shared" si="18"/>
        <v>17697</v>
      </c>
      <c r="U71" s="82"/>
      <c r="V71" s="291">
        <f t="shared" si="24"/>
        <v>0</v>
      </c>
      <c r="W71" s="291">
        <f t="shared" si="21"/>
        <v>174851.6691</v>
      </c>
      <c r="X71" s="247">
        <v>1</v>
      </c>
      <c r="Y71" s="9">
        <f t="shared" si="20"/>
        <v>174851.6691</v>
      </c>
      <c r="Z71" s="286">
        <f t="shared" si="12"/>
        <v>1</v>
      </c>
      <c r="AA71" s="9">
        <f t="shared" si="14"/>
        <v>174851.6691</v>
      </c>
      <c r="AB71" s="247">
        <v>1</v>
      </c>
      <c r="AC71" s="9">
        <f t="shared" si="26"/>
        <v>142867.881</v>
      </c>
      <c r="AD71" s="10"/>
      <c r="AE71" s="10"/>
      <c r="AF71" s="10"/>
      <c r="AH71" s="80"/>
      <c r="AI71" s="80"/>
      <c r="AJ71" s="80"/>
      <c r="AK71" s="80"/>
      <c r="AL71" s="80"/>
      <c r="AM71" s="80"/>
      <c r="AN71" s="80"/>
      <c r="AO71" s="80"/>
      <c r="AP71" s="80"/>
      <c r="AQ71" s="80"/>
    </row>
    <row r="72" spans="1:43" ht="12.75">
      <c r="A72" s="60">
        <v>61</v>
      </c>
      <c r="B72" s="289" t="s">
        <v>256</v>
      </c>
      <c r="C72" s="247" t="s">
        <v>149</v>
      </c>
      <c r="D72" s="9"/>
      <c r="E72" s="248"/>
      <c r="F72" s="296">
        <v>17697</v>
      </c>
      <c r="G72" s="244">
        <v>3.45</v>
      </c>
      <c r="H72" s="9" t="s">
        <v>40</v>
      </c>
      <c r="I72" s="151">
        <f t="shared" si="25"/>
        <v>61054.65</v>
      </c>
      <c r="J72" s="151">
        <f t="shared" si="9"/>
        <v>142867.881</v>
      </c>
      <c r="K72" s="151">
        <f aca="true" t="shared" si="27" ref="K72:K125">J72*1.1</f>
        <v>157154.6691</v>
      </c>
      <c r="L72" s="248"/>
      <c r="M72" s="248"/>
      <c r="N72" s="299"/>
      <c r="O72" s="291">
        <f t="shared" si="22"/>
        <v>0</v>
      </c>
      <c r="P72" s="291">
        <f t="shared" si="23"/>
        <v>157154.6691</v>
      </c>
      <c r="Q72" s="248"/>
      <c r="R72" s="248"/>
      <c r="S72" s="82">
        <v>1</v>
      </c>
      <c r="T72" s="291">
        <f t="shared" si="18"/>
        <v>17697</v>
      </c>
      <c r="U72" s="82"/>
      <c r="V72" s="291">
        <f t="shared" si="24"/>
        <v>0</v>
      </c>
      <c r="W72" s="291">
        <f t="shared" si="21"/>
        <v>174851.6691</v>
      </c>
      <c r="X72" s="247">
        <v>1</v>
      </c>
      <c r="Y72" s="9">
        <f t="shared" si="20"/>
        <v>174851.6691</v>
      </c>
      <c r="Z72" s="286">
        <f t="shared" si="12"/>
        <v>1</v>
      </c>
      <c r="AA72" s="9">
        <f t="shared" si="14"/>
        <v>174851.6691</v>
      </c>
      <c r="AB72" s="247">
        <v>1</v>
      </c>
      <c r="AC72" s="9">
        <f t="shared" si="26"/>
        <v>142867.881</v>
      </c>
      <c r="AD72" s="10"/>
      <c r="AE72" s="10"/>
      <c r="AF72" s="10"/>
      <c r="AH72" s="80"/>
      <c r="AI72" s="80"/>
      <c r="AJ72" s="80"/>
      <c r="AK72" s="80"/>
      <c r="AL72" s="80"/>
      <c r="AM72" s="80"/>
      <c r="AN72" s="80"/>
      <c r="AO72" s="80"/>
      <c r="AP72" s="80"/>
      <c r="AQ72" s="80"/>
    </row>
    <row r="73" spans="1:43" ht="12.75">
      <c r="A73" s="60">
        <v>62</v>
      </c>
      <c r="B73" s="289" t="s">
        <v>256</v>
      </c>
      <c r="C73" s="247" t="s">
        <v>168</v>
      </c>
      <c r="D73" s="244"/>
      <c r="E73" s="248"/>
      <c r="F73" s="296">
        <v>17697</v>
      </c>
      <c r="G73" s="244">
        <v>3.45</v>
      </c>
      <c r="H73" s="9" t="s">
        <v>41</v>
      </c>
      <c r="I73" s="151">
        <f t="shared" si="25"/>
        <v>61054.65</v>
      </c>
      <c r="J73" s="151">
        <f t="shared" si="9"/>
        <v>142867.881</v>
      </c>
      <c r="K73" s="151">
        <f t="shared" si="27"/>
        <v>157154.6691</v>
      </c>
      <c r="L73" s="248"/>
      <c r="M73" s="248"/>
      <c r="N73" s="299"/>
      <c r="O73" s="291">
        <f t="shared" si="22"/>
        <v>0</v>
      </c>
      <c r="P73" s="291">
        <f t="shared" si="23"/>
        <v>157154.6691</v>
      </c>
      <c r="Q73" s="248"/>
      <c r="R73" s="248"/>
      <c r="S73" s="82">
        <v>1</v>
      </c>
      <c r="T73" s="291">
        <f t="shared" si="18"/>
        <v>17697</v>
      </c>
      <c r="U73" s="82"/>
      <c r="V73" s="291">
        <f t="shared" si="24"/>
        <v>0</v>
      </c>
      <c r="W73" s="291">
        <f t="shared" si="21"/>
        <v>174851.6691</v>
      </c>
      <c r="X73" s="247">
        <v>1</v>
      </c>
      <c r="Y73" s="9">
        <f t="shared" si="20"/>
        <v>174851.6691</v>
      </c>
      <c r="Z73" s="286">
        <f t="shared" si="12"/>
        <v>1</v>
      </c>
      <c r="AA73" s="9">
        <f t="shared" si="14"/>
        <v>174851.6691</v>
      </c>
      <c r="AB73" s="247">
        <v>0.75</v>
      </c>
      <c r="AC73" s="9">
        <f t="shared" si="26"/>
        <v>107150.91075</v>
      </c>
      <c r="AD73" s="10"/>
      <c r="AE73" s="10"/>
      <c r="AF73" s="10"/>
      <c r="AH73" s="80"/>
      <c r="AI73" s="80"/>
      <c r="AJ73" s="80"/>
      <c r="AK73" s="80"/>
      <c r="AL73" s="80"/>
      <c r="AM73" s="80"/>
      <c r="AN73" s="80"/>
      <c r="AO73" s="80"/>
      <c r="AP73" s="80"/>
      <c r="AQ73" s="80"/>
    </row>
    <row r="74" spans="1:43" ht="20.25" customHeight="1">
      <c r="A74" s="60">
        <v>63</v>
      </c>
      <c r="B74" s="289" t="s">
        <v>256</v>
      </c>
      <c r="C74" s="247" t="s">
        <v>188</v>
      </c>
      <c r="D74" s="244" t="s">
        <v>281</v>
      </c>
      <c r="E74" s="248"/>
      <c r="F74" s="296">
        <v>17697</v>
      </c>
      <c r="G74" s="244">
        <v>5.42</v>
      </c>
      <c r="H74" s="9" t="s">
        <v>99</v>
      </c>
      <c r="I74" s="151">
        <f t="shared" si="25"/>
        <v>95917.74</v>
      </c>
      <c r="J74" s="151">
        <f t="shared" si="9"/>
        <v>224447.5116</v>
      </c>
      <c r="K74" s="151">
        <f t="shared" si="27"/>
        <v>246892.26276</v>
      </c>
      <c r="L74" s="248"/>
      <c r="M74" s="248"/>
      <c r="N74" s="299"/>
      <c r="O74" s="291">
        <f t="shared" si="22"/>
        <v>0</v>
      </c>
      <c r="P74" s="291">
        <f t="shared" si="23"/>
        <v>246892.26276</v>
      </c>
      <c r="Q74" s="248"/>
      <c r="R74" s="248"/>
      <c r="S74" s="82">
        <v>1</v>
      </c>
      <c r="T74" s="291">
        <f aca="true" t="shared" si="28" ref="T74:T80">F74*S74</f>
        <v>17697</v>
      </c>
      <c r="U74" s="82"/>
      <c r="V74" s="291">
        <f>F74*U74</f>
        <v>0</v>
      </c>
      <c r="W74" s="291">
        <f aca="true" t="shared" si="29" ref="W74:W80">P74+R74+V74+T74</f>
        <v>264589.26276</v>
      </c>
      <c r="X74" s="247">
        <v>1</v>
      </c>
      <c r="Y74" s="9">
        <f aca="true" t="shared" si="30" ref="Y74:Y80">W74*X74</f>
        <v>264589.26276</v>
      </c>
      <c r="Z74" s="286">
        <f t="shared" si="12"/>
        <v>1</v>
      </c>
      <c r="AA74" s="9">
        <f aca="true" t="shared" si="31" ref="AA74:AA80">Y74</f>
        <v>264589.26276</v>
      </c>
      <c r="AB74" s="247">
        <v>1</v>
      </c>
      <c r="AC74" s="9">
        <f aca="true" t="shared" si="32" ref="AC74:AC80">AB74*J74</f>
        <v>224447.5116</v>
      </c>
      <c r="AD74" s="10"/>
      <c r="AE74" s="10"/>
      <c r="AF74" s="10"/>
      <c r="AH74" s="80"/>
      <c r="AI74" s="80"/>
      <c r="AJ74" s="80"/>
      <c r="AK74" s="80"/>
      <c r="AL74" s="80"/>
      <c r="AM74" s="80"/>
      <c r="AN74" s="80"/>
      <c r="AO74" s="80"/>
      <c r="AP74" s="80"/>
      <c r="AQ74" s="80"/>
    </row>
    <row r="75" spans="1:43" ht="12.75">
      <c r="A75" s="60">
        <v>64</v>
      </c>
      <c r="B75" s="289" t="s">
        <v>256</v>
      </c>
      <c r="C75" s="247" t="s">
        <v>170</v>
      </c>
      <c r="D75" s="244"/>
      <c r="E75" s="248"/>
      <c r="F75" s="296">
        <v>17697</v>
      </c>
      <c r="G75" s="244">
        <v>3.41</v>
      </c>
      <c r="H75" s="9" t="s">
        <v>41</v>
      </c>
      <c r="I75" s="151">
        <f t="shared" si="25"/>
        <v>60346.770000000004</v>
      </c>
      <c r="J75" s="151">
        <f t="shared" si="9"/>
        <v>141211.4418</v>
      </c>
      <c r="K75" s="151">
        <f t="shared" si="27"/>
        <v>155332.58598</v>
      </c>
      <c r="L75" s="248"/>
      <c r="M75" s="248"/>
      <c r="N75" s="299"/>
      <c r="O75" s="291"/>
      <c r="P75" s="291">
        <f t="shared" si="23"/>
        <v>155332.58598</v>
      </c>
      <c r="Q75" s="248"/>
      <c r="R75" s="248"/>
      <c r="S75" s="82">
        <v>1</v>
      </c>
      <c r="T75" s="291">
        <f t="shared" si="28"/>
        <v>17697</v>
      </c>
      <c r="U75" s="82"/>
      <c r="V75" s="291">
        <f>F75*U75</f>
        <v>0</v>
      </c>
      <c r="W75" s="291">
        <f t="shared" si="29"/>
        <v>173029.58598</v>
      </c>
      <c r="X75" s="247">
        <v>1</v>
      </c>
      <c r="Y75" s="9">
        <f t="shared" si="30"/>
        <v>173029.58598</v>
      </c>
      <c r="Z75" s="286">
        <f t="shared" si="12"/>
        <v>1</v>
      </c>
      <c r="AA75" s="9">
        <f t="shared" si="31"/>
        <v>173029.58598</v>
      </c>
      <c r="AB75" s="247">
        <v>1</v>
      </c>
      <c r="AC75" s="9">
        <f t="shared" si="32"/>
        <v>141211.4418</v>
      </c>
      <c r="AD75" s="10"/>
      <c r="AE75" s="10"/>
      <c r="AF75" s="10"/>
      <c r="AH75" s="80"/>
      <c r="AI75" s="80"/>
      <c r="AJ75" s="80"/>
      <c r="AK75" s="80"/>
      <c r="AL75" s="80"/>
      <c r="AM75" s="80"/>
      <c r="AN75" s="80"/>
      <c r="AO75" s="80"/>
      <c r="AP75" s="80"/>
      <c r="AQ75" s="80"/>
    </row>
    <row r="76" spans="1:43" ht="25.5" customHeight="1">
      <c r="A76" s="60">
        <v>66</v>
      </c>
      <c r="B76" s="289" t="s">
        <v>256</v>
      </c>
      <c r="C76" s="247" t="s">
        <v>170</v>
      </c>
      <c r="D76" s="244"/>
      <c r="E76" s="248"/>
      <c r="F76" s="296">
        <v>17697</v>
      </c>
      <c r="G76" s="244">
        <v>3.41</v>
      </c>
      <c r="H76" s="9" t="s">
        <v>41</v>
      </c>
      <c r="I76" s="151">
        <f t="shared" si="25"/>
        <v>60346.770000000004</v>
      </c>
      <c r="J76" s="151">
        <f t="shared" si="9"/>
        <v>141211.4418</v>
      </c>
      <c r="K76" s="151">
        <f t="shared" si="27"/>
        <v>155332.58598</v>
      </c>
      <c r="L76" s="248"/>
      <c r="M76" s="248"/>
      <c r="N76" s="299"/>
      <c r="O76" s="291"/>
      <c r="P76" s="291">
        <f t="shared" si="23"/>
        <v>155332.58598</v>
      </c>
      <c r="Q76" s="248"/>
      <c r="R76" s="248"/>
      <c r="S76" s="82">
        <v>1</v>
      </c>
      <c r="T76" s="291">
        <f t="shared" si="28"/>
        <v>17697</v>
      </c>
      <c r="U76" s="82"/>
      <c r="V76" s="291">
        <f>F76*U76</f>
        <v>0</v>
      </c>
      <c r="W76" s="291">
        <f t="shared" si="29"/>
        <v>173029.58598</v>
      </c>
      <c r="X76" s="247">
        <v>1</v>
      </c>
      <c r="Y76" s="9">
        <f t="shared" si="30"/>
        <v>173029.58598</v>
      </c>
      <c r="Z76" s="286">
        <f t="shared" si="12"/>
        <v>1</v>
      </c>
      <c r="AA76" s="9">
        <f t="shared" si="31"/>
        <v>173029.58598</v>
      </c>
      <c r="AB76" s="247">
        <v>1</v>
      </c>
      <c r="AC76" s="9">
        <f t="shared" si="32"/>
        <v>141211.4418</v>
      </c>
      <c r="AD76" s="10"/>
      <c r="AE76" s="10"/>
      <c r="AF76" s="10"/>
      <c r="AH76" s="80"/>
      <c r="AI76" s="80"/>
      <c r="AJ76" s="80"/>
      <c r="AK76" s="80"/>
      <c r="AL76" s="80"/>
      <c r="AM76" s="80"/>
      <c r="AN76" s="80"/>
      <c r="AO76" s="80"/>
      <c r="AP76" s="80"/>
      <c r="AQ76" s="80"/>
    </row>
    <row r="77" spans="1:43" ht="22.5" customHeight="1">
      <c r="A77" s="60">
        <v>67</v>
      </c>
      <c r="B77" s="289" t="s">
        <v>256</v>
      </c>
      <c r="C77" s="247" t="s">
        <v>170</v>
      </c>
      <c r="D77" s="244"/>
      <c r="E77" s="248"/>
      <c r="F77" s="296">
        <v>17697</v>
      </c>
      <c r="G77" s="244">
        <v>3.41</v>
      </c>
      <c r="H77" s="9" t="s">
        <v>41</v>
      </c>
      <c r="I77" s="151">
        <f t="shared" si="25"/>
        <v>60346.770000000004</v>
      </c>
      <c r="J77" s="151">
        <f t="shared" si="9"/>
        <v>141211.4418</v>
      </c>
      <c r="K77" s="151">
        <f t="shared" si="27"/>
        <v>155332.58598</v>
      </c>
      <c r="L77" s="248"/>
      <c r="M77" s="248"/>
      <c r="N77" s="299"/>
      <c r="O77" s="291"/>
      <c r="P77" s="291">
        <f t="shared" si="23"/>
        <v>155332.58598</v>
      </c>
      <c r="Q77" s="248"/>
      <c r="R77" s="248"/>
      <c r="S77" s="82">
        <v>1</v>
      </c>
      <c r="T77" s="291">
        <f t="shared" si="28"/>
        <v>17697</v>
      </c>
      <c r="U77" s="82"/>
      <c r="V77" s="291"/>
      <c r="W77" s="291">
        <f t="shared" si="29"/>
        <v>173029.58598</v>
      </c>
      <c r="X77" s="247">
        <v>1</v>
      </c>
      <c r="Y77" s="9">
        <f t="shared" si="30"/>
        <v>173029.58598</v>
      </c>
      <c r="Z77" s="286">
        <f t="shared" si="12"/>
        <v>1</v>
      </c>
      <c r="AA77" s="9">
        <f t="shared" si="31"/>
        <v>173029.58598</v>
      </c>
      <c r="AB77" s="247">
        <v>1</v>
      </c>
      <c r="AC77" s="9">
        <f t="shared" si="32"/>
        <v>141211.4418</v>
      </c>
      <c r="AD77" s="10"/>
      <c r="AE77" s="10"/>
      <c r="AF77" s="10"/>
      <c r="AH77" s="80"/>
      <c r="AI77" s="80"/>
      <c r="AJ77" s="80"/>
      <c r="AK77" s="80"/>
      <c r="AL77" s="80"/>
      <c r="AM77" s="80"/>
      <c r="AN77" s="80"/>
      <c r="AO77" s="80"/>
      <c r="AP77" s="80"/>
      <c r="AQ77" s="80"/>
    </row>
    <row r="78" spans="1:43" ht="12.75">
      <c r="A78" s="60">
        <v>68</v>
      </c>
      <c r="B78" s="289" t="s">
        <v>256</v>
      </c>
      <c r="C78" s="90" t="s">
        <v>149</v>
      </c>
      <c r="D78" s="160"/>
      <c r="E78" s="153"/>
      <c r="F78" s="161">
        <v>17697</v>
      </c>
      <c r="G78" s="90">
        <v>3.45</v>
      </c>
      <c r="H78" s="151" t="s">
        <v>41</v>
      </c>
      <c r="I78" s="151">
        <f t="shared" si="25"/>
        <v>61054.65</v>
      </c>
      <c r="J78" s="151">
        <f t="shared" si="9"/>
        <v>142867.881</v>
      </c>
      <c r="K78" s="151">
        <f t="shared" si="27"/>
        <v>157154.6691</v>
      </c>
      <c r="L78" s="248"/>
      <c r="M78" s="248"/>
      <c r="N78" s="299"/>
      <c r="O78" s="291"/>
      <c r="P78" s="291">
        <f t="shared" si="23"/>
        <v>157154.6691</v>
      </c>
      <c r="Q78" s="248"/>
      <c r="R78" s="248"/>
      <c r="S78" s="82">
        <v>1</v>
      </c>
      <c r="T78" s="291">
        <f t="shared" si="28"/>
        <v>17697</v>
      </c>
      <c r="U78" s="82"/>
      <c r="V78" s="291"/>
      <c r="W78" s="291">
        <f t="shared" si="29"/>
        <v>174851.6691</v>
      </c>
      <c r="X78" s="247">
        <v>1</v>
      </c>
      <c r="Y78" s="9">
        <f t="shared" si="30"/>
        <v>174851.6691</v>
      </c>
      <c r="Z78" s="286">
        <f t="shared" si="12"/>
        <v>1</v>
      </c>
      <c r="AA78" s="9">
        <f t="shared" si="31"/>
        <v>174851.6691</v>
      </c>
      <c r="AB78" s="247">
        <v>1</v>
      </c>
      <c r="AC78" s="9">
        <f t="shared" si="32"/>
        <v>142867.881</v>
      </c>
      <c r="AD78" s="10"/>
      <c r="AE78" s="10"/>
      <c r="AF78" s="10"/>
      <c r="AH78" s="80"/>
      <c r="AI78" s="80"/>
      <c r="AJ78" s="80"/>
      <c r="AK78" s="80"/>
      <c r="AL78" s="80"/>
      <c r="AM78" s="80"/>
      <c r="AN78" s="80"/>
      <c r="AO78" s="80"/>
      <c r="AP78" s="80"/>
      <c r="AQ78" s="80"/>
    </row>
    <row r="79" spans="1:43" ht="12.75">
      <c r="A79" s="60">
        <v>69</v>
      </c>
      <c r="B79" s="289" t="s">
        <v>256</v>
      </c>
      <c r="C79" s="247" t="s">
        <v>264</v>
      </c>
      <c r="D79" s="244"/>
      <c r="E79" s="248"/>
      <c r="F79" s="296">
        <v>17697</v>
      </c>
      <c r="G79" s="244">
        <v>3.36</v>
      </c>
      <c r="H79" s="9" t="s">
        <v>41</v>
      </c>
      <c r="I79" s="151">
        <f t="shared" si="25"/>
        <v>59461.92</v>
      </c>
      <c r="J79" s="151">
        <f aca="true" t="shared" si="33" ref="J79:J126">I79*2.34</f>
        <v>139140.8928</v>
      </c>
      <c r="K79" s="151">
        <f t="shared" si="27"/>
        <v>153054.98208000002</v>
      </c>
      <c r="L79" s="248"/>
      <c r="M79" s="248"/>
      <c r="N79" s="299"/>
      <c r="O79" s="291"/>
      <c r="P79" s="291">
        <f t="shared" si="23"/>
        <v>153054.98208000002</v>
      </c>
      <c r="Q79" s="248"/>
      <c r="R79" s="248"/>
      <c r="S79" s="82">
        <v>1</v>
      </c>
      <c r="T79" s="291">
        <f t="shared" si="28"/>
        <v>17697</v>
      </c>
      <c r="U79" s="82"/>
      <c r="V79" s="291"/>
      <c r="W79" s="291">
        <f t="shared" si="29"/>
        <v>170751.98208000002</v>
      </c>
      <c r="X79" s="247">
        <v>1</v>
      </c>
      <c r="Y79" s="9">
        <f t="shared" si="30"/>
        <v>170751.98208000002</v>
      </c>
      <c r="Z79" s="286">
        <f t="shared" si="12"/>
        <v>1</v>
      </c>
      <c r="AA79" s="9">
        <f t="shared" si="31"/>
        <v>170751.98208000002</v>
      </c>
      <c r="AB79" s="247">
        <v>1</v>
      </c>
      <c r="AC79" s="9">
        <f t="shared" si="32"/>
        <v>139140.8928</v>
      </c>
      <c r="AD79" s="10"/>
      <c r="AE79" s="10"/>
      <c r="AF79" s="10"/>
      <c r="AH79" s="80"/>
      <c r="AI79" s="80"/>
      <c r="AJ79" s="80"/>
      <c r="AK79" s="80"/>
      <c r="AL79" s="80"/>
      <c r="AM79" s="80"/>
      <c r="AN79" s="80"/>
      <c r="AO79" s="80"/>
      <c r="AP79" s="80"/>
      <c r="AQ79" s="80"/>
    </row>
    <row r="80" spans="1:43" ht="12.75">
      <c r="A80" s="60">
        <v>70</v>
      </c>
      <c r="B80" s="289" t="s">
        <v>256</v>
      </c>
      <c r="C80" s="247" t="s">
        <v>167</v>
      </c>
      <c r="D80" s="244" t="s">
        <v>239</v>
      </c>
      <c r="E80" s="248"/>
      <c r="F80" s="296">
        <v>17697</v>
      </c>
      <c r="G80" s="244">
        <v>3.98</v>
      </c>
      <c r="H80" s="9" t="s">
        <v>38</v>
      </c>
      <c r="I80" s="151">
        <f t="shared" si="25"/>
        <v>70434.06</v>
      </c>
      <c r="J80" s="151">
        <f t="shared" si="33"/>
        <v>164815.70039999997</v>
      </c>
      <c r="K80" s="151">
        <f t="shared" si="27"/>
        <v>181297.27044</v>
      </c>
      <c r="L80" s="248"/>
      <c r="M80" s="248"/>
      <c r="N80" s="299"/>
      <c r="O80" s="291"/>
      <c r="P80" s="291">
        <f t="shared" si="23"/>
        <v>181297.27044</v>
      </c>
      <c r="Q80" s="248"/>
      <c r="R80" s="248"/>
      <c r="S80" s="82">
        <v>1</v>
      </c>
      <c r="T80" s="291">
        <f t="shared" si="28"/>
        <v>17697</v>
      </c>
      <c r="U80" s="82"/>
      <c r="V80" s="291"/>
      <c r="W80" s="291">
        <f t="shared" si="29"/>
        <v>198994.27044</v>
      </c>
      <c r="X80" s="247">
        <v>1</v>
      </c>
      <c r="Y80" s="9">
        <f t="shared" si="30"/>
        <v>198994.27044</v>
      </c>
      <c r="Z80" s="286">
        <f t="shared" si="12"/>
        <v>1</v>
      </c>
      <c r="AA80" s="9">
        <f t="shared" si="31"/>
        <v>198994.27044</v>
      </c>
      <c r="AB80" s="247">
        <v>1</v>
      </c>
      <c r="AC80" s="9">
        <f t="shared" si="32"/>
        <v>164815.70039999997</v>
      </c>
      <c r="AD80" s="10"/>
      <c r="AE80" s="10"/>
      <c r="AF80" s="10"/>
      <c r="AH80" s="80"/>
      <c r="AI80" s="80"/>
      <c r="AJ80" s="80"/>
      <c r="AK80" s="80"/>
      <c r="AL80" s="80"/>
      <c r="AM80" s="80"/>
      <c r="AN80" s="80"/>
      <c r="AO80" s="80"/>
      <c r="AP80" s="80"/>
      <c r="AQ80" s="80"/>
    </row>
    <row r="81" spans="1:43" ht="12.75">
      <c r="A81" s="60">
        <v>71</v>
      </c>
      <c r="B81" s="289" t="s">
        <v>256</v>
      </c>
      <c r="C81" s="247" t="s">
        <v>164</v>
      </c>
      <c r="D81" s="244" t="s">
        <v>240</v>
      </c>
      <c r="E81" s="248"/>
      <c r="F81" s="296">
        <v>17697</v>
      </c>
      <c r="G81" s="244">
        <v>4.12</v>
      </c>
      <c r="H81" s="9" t="s">
        <v>40</v>
      </c>
      <c r="I81" s="151">
        <f t="shared" si="25"/>
        <v>72911.64</v>
      </c>
      <c r="J81" s="151">
        <f t="shared" si="33"/>
        <v>170613.2376</v>
      </c>
      <c r="K81" s="151">
        <f t="shared" si="27"/>
        <v>187674.56136000002</v>
      </c>
      <c r="L81" s="248"/>
      <c r="M81" s="248"/>
      <c r="N81" s="299"/>
      <c r="O81" s="291">
        <f t="shared" si="22"/>
        <v>0</v>
      </c>
      <c r="P81" s="291">
        <f t="shared" si="23"/>
        <v>187674.56136000002</v>
      </c>
      <c r="Q81" s="248"/>
      <c r="R81" s="248"/>
      <c r="S81" s="82">
        <v>1</v>
      </c>
      <c r="T81" s="291">
        <f t="shared" si="18"/>
        <v>17697</v>
      </c>
      <c r="U81" s="299"/>
      <c r="V81" s="291">
        <f t="shared" si="24"/>
        <v>0</v>
      </c>
      <c r="W81" s="291">
        <f t="shared" si="21"/>
        <v>205371.56136000002</v>
      </c>
      <c r="X81" s="247">
        <v>1</v>
      </c>
      <c r="Y81" s="9">
        <f t="shared" si="20"/>
        <v>205371.56136000002</v>
      </c>
      <c r="Z81" s="286">
        <f t="shared" si="12"/>
        <v>1</v>
      </c>
      <c r="AA81" s="9">
        <f t="shared" si="14"/>
        <v>205371.56136000002</v>
      </c>
      <c r="AB81" s="247">
        <v>1</v>
      </c>
      <c r="AC81" s="9">
        <f t="shared" si="26"/>
        <v>170613.2376</v>
      </c>
      <c r="AD81" s="10"/>
      <c r="AE81" s="10"/>
      <c r="AF81" s="10"/>
      <c r="AH81" s="80"/>
      <c r="AI81" s="80"/>
      <c r="AJ81" s="80"/>
      <c r="AK81" s="80"/>
      <c r="AL81" s="80"/>
      <c r="AM81" s="80"/>
      <c r="AN81" s="80"/>
      <c r="AO81" s="80"/>
      <c r="AP81" s="80"/>
      <c r="AQ81" s="80"/>
    </row>
    <row r="82" spans="1:43" ht="12.75">
      <c r="A82" s="60">
        <v>73</v>
      </c>
      <c r="B82" s="289" t="s">
        <v>256</v>
      </c>
      <c r="C82" s="7" t="s">
        <v>148</v>
      </c>
      <c r="D82" s="160" t="s">
        <v>278</v>
      </c>
      <c r="E82" s="289"/>
      <c r="F82" s="161">
        <v>17697</v>
      </c>
      <c r="G82" s="90">
        <v>4.53</v>
      </c>
      <c r="H82" s="9" t="s">
        <v>39</v>
      </c>
      <c r="I82" s="151">
        <f t="shared" si="25"/>
        <v>80167.41</v>
      </c>
      <c r="J82" s="151">
        <f t="shared" si="33"/>
        <v>187591.7394</v>
      </c>
      <c r="K82" s="151">
        <f t="shared" si="27"/>
        <v>206350.91334</v>
      </c>
      <c r="L82" s="170"/>
      <c r="M82" s="161"/>
      <c r="N82" s="171"/>
      <c r="O82" s="162"/>
      <c r="P82" s="162">
        <f t="shared" si="23"/>
        <v>206350.91334</v>
      </c>
      <c r="Q82" s="163"/>
      <c r="R82" s="162"/>
      <c r="S82" s="163">
        <v>1</v>
      </c>
      <c r="T82" s="162">
        <f t="shared" si="18"/>
        <v>17697</v>
      </c>
      <c r="U82" s="163"/>
      <c r="V82" s="162"/>
      <c r="W82" s="162">
        <f t="shared" si="21"/>
        <v>224047.91334</v>
      </c>
      <c r="X82" s="90">
        <v>1.5</v>
      </c>
      <c r="Y82" s="151">
        <f t="shared" si="20"/>
        <v>336071.87001</v>
      </c>
      <c r="Z82" s="286">
        <f t="shared" si="12"/>
        <v>1</v>
      </c>
      <c r="AA82" s="9">
        <f t="shared" si="14"/>
        <v>336071.87001</v>
      </c>
      <c r="AB82" s="90">
        <v>1</v>
      </c>
      <c r="AC82" s="9">
        <f t="shared" si="26"/>
        <v>187591.7394</v>
      </c>
      <c r="AD82" s="10"/>
      <c r="AE82" s="10"/>
      <c r="AF82" s="10"/>
      <c r="AH82" s="80"/>
      <c r="AI82" s="80"/>
      <c r="AJ82" s="80"/>
      <c r="AK82" s="80"/>
      <c r="AL82" s="80"/>
      <c r="AM82" s="80"/>
      <c r="AN82" s="80"/>
      <c r="AO82" s="80"/>
      <c r="AP82" s="80"/>
      <c r="AQ82" s="80"/>
    </row>
    <row r="83" spans="1:43" s="76" customFormat="1" ht="61.5" customHeight="1">
      <c r="A83" s="60">
        <v>74</v>
      </c>
      <c r="B83" s="55" t="s">
        <v>397</v>
      </c>
      <c r="C83" s="7" t="s">
        <v>148</v>
      </c>
      <c r="D83" s="160" t="s">
        <v>109</v>
      </c>
      <c r="E83" s="153"/>
      <c r="F83" s="161">
        <v>17697</v>
      </c>
      <c r="G83" s="90">
        <v>4.19</v>
      </c>
      <c r="H83" s="151" t="s">
        <v>42</v>
      </c>
      <c r="I83" s="151">
        <f aca="true" t="shared" si="34" ref="I83:I93">F83*G83</f>
        <v>74150.43000000001</v>
      </c>
      <c r="J83" s="151">
        <f t="shared" si="33"/>
        <v>173512.0062</v>
      </c>
      <c r="K83" s="151">
        <f t="shared" si="27"/>
        <v>190863.20682000002</v>
      </c>
      <c r="L83" s="151"/>
      <c r="M83" s="162"/>
      <c r="N83" s="163"/>
      <c r="O83" s="162">
        <f>N83*F83</f>
        <v>0</v>
      </c>
      <c r="P83" s="162">
        <f aca="true" t="shared" si="35" ref="P83:P98">K83+O83+M83</f>
        <v>190863.20682000002</v>
      </c>
      <c r="Q83" s="160"/>
      <c r="R83" s="160"/>
      <c r="S83" s="163">
        <v>1</v>
      </c>
      <c r="T83" s="162">
        <f t="shared" si="18"/>
        <v>17697</v>
      </c>
      <c r="U83" s="163"/>
      <c r="V83" s="162">
        <f aca="true" t="shared" si="36" ref="V83:V94">F83*U83</f>
        <v>0</v>
      </c>
      <c r="W83" s="162">
        <f>P83+R83+V83+T83</f>
        <v>208560.20682000002</v>
      </c>
      <c r="X83" s="90">
        <v>1</v>
      </c>
      <c r="Y83" s="151">
        <f t="shared" si="20"/>
        <v>208560.20682000002</v>
      </c>
      <c r="Z83" s="286">
        <f t="shared" si="12"/>
        <v>1</v>
      </c>
      <c r="AA83" s="9">
        <f aca="true" t="shared" si="37" ref="AA83:AA89">Y83</f>
        <v>208560.20682000002</v>
      </c>
      <c r="AB83" s="90">
        <v>1</v>
      </c>
      <c r="AC83" s="9">
        <f t="shared" si="15"/>
        <v>173512.0062</v>
      </c>
      <c r="AD83" s="10"/>
      <c r="AE83" s="10"/>
      <c r="AF83" s="10"/>
      <c r="AG83" s="1"/>
      <c r="AH83" s="80"/>
      <c r="AI83" s="80"/>
      <c r="AJ83" s="80"/>
      <c r="AK83" s="80"/>
      <c r="AL83" s="80"/>
      <c r="AM83" s="80"/>
      <c r="AN83" s="80"/>
      <c r="AO83" s="80"/>
      <c r="AP83" s="80"/>
      <c r="AQ83" s="80"/>
    </row>
    <row r="84" spans="1:43" s="76" customFormat="1" ht="69" customHeight="1">
      <c r="A84" s="60">
        <v>75</v>
      </c>
      <c r="B84" s="55" t="s">
        <v>397</v>
      </c>
      <c r="C84" s="7" t="s">
        <v>148</v>
      </c>
      <c r="D84" s="151" t="s">
        <v>238</v>
      </c>
      <c r="E84" s="153"/>
      <c r="F84" s="161">
        <v>17697</v>
      </c>
      <c r="G84" s="90">
        <v>4.53</v>
      </c>
      <c r="H84" s="151" t="s">
        <v>39</v>
      </c>
      <c r="I84" s="151">
        <f t="shared" si="34"/>
        <v>80167.41</v>
      </c>
      <c r="J84" s="151">
        <f t="shared" si="33"/>
        <v>187591.7394</v>
      </c>
      <c r="K84" s="151">
        <f t="shared" si="27"/>
        <v>206350.91334</v>
      </c>
      <c r="L84" s="151"/>
      <c r="M84" s="162"/>
      <c r="N84" s="163"/>
      <c r="O84" s="162">
        <f>N84*F84</f>
        <v>0</v>
      </c>
      <c r="P84" s="162">
        <f t="shared" si="35"/>
        <v>206350.91334</v>
      </c>
      <c r="Q84" s="160"/>
      <c r="R84" s="160"/>
      <c r="S84" s="163">
        <v>1</v>
      </c>
      <c r="T84" s="162">
        <f t="shared" si="18"/>
        <v>17697</v>
      </c>
      <c r="U84" s="163"/>
      <c r="V84" s="162">
        <f t="shared" si="36"/>
        <v>0</v>
      </c>
      <c r="W84" s="162">
        <f>P84+R84+V84+T84</f>
        <v>224047.91334</v>
      </c>
      <c r="X84" s="90">
        <v>1</v>
      </c>
      <c r="Y84" s="151">
        <f t="shared" si="20"/>
        <v>224047.91334</v>
      </c>
      <c r="Z84" s="286">
        <f aca="true" t="shared" si="38" ref="Z84:Z126">AA84/Y84</f>
        <v>1</v>
      </c>
      <c r="AA84" s="9">
        <f t="shared" si="37"/>
        <v>224047.91334</v>
      </c>
      <c r="AB84" s="90">
        <v>1</v>
      </c>
      <c r="AC84" s="9">
        <f t="shared" si="15"/>
        <v>187591.7394</v>
      </c>
      <c r="AD84" s="10"/>
      <c r="AE84" s="10"/>
      <c r="AF84" s="10"/>
      <c r="AG84" s="1"/>
      <c r="AH84" s="80"/>
      <c r="AI84" s="80"/>
      <c r="AJ84" s="80"/>
      <c r="AK84" s="80"/>
      <c r="AL84" s="80"/>
      <c r="AM84" s="80"/>
      <c r="AN84" s="80"/>
      <c r="AO84" s="80"/>
      <c r="AP84" s="80"/>
      <c r="AQ84" s="80"/>
    </row>
    <row r="85" spans="1:43" s="76" customFormat="1" ht="62.25" customHeight="1">
      <c r="A85" s="60">
        <v>77</v>
      </c>
      <c r="B85" s="55" t="s">
        <v>397</v>
      </c>
      <c r="C85" s="7" t="s">
        <v>148</v>
      </c>
      <c r="D85" s="151" t="s">
        <v>238</v>
      </c>
      <c r="E85" s="153"/>
      <c r="F85" s="161">
        <v>17697</v>
      </c>
      <c r="G85" s="90">
        <v>5.55</v>
      </c>
      <c r="H85" s="151" t="s">
        <v>42</v>
      </c>
      <c r="I85" s="151">
        <f t="shared" si="34"/>
        <v>98218.34999999999</v>
      </c>
      <c r="J85" s="151">
        <f t="shared" si="33"/>
        <v>229830.93899999995</v>
      </c>
      <c r="K85" s="151">
        <f t="shared" si="27"/>
        <v>252814.03289999996</v>
      </c>
      <c r="L85" s="151"/>
      <c r="M85" s="162"/>
      <c r="N85" s="163"/>
      <c r="O85" s="162">
        <f>N85*F85</f>
        <v>0</v>
      </c>
      <c r="P85" s="162">
        <f t="shared" si="35"/>
        <v>252814.03289999996</v>
      </c>
      <c r="Q85" s="160"/>
      <c r="R85" s="160"/>
      <c r="S85" s="163">
        <v>1</v>
      </c>
      <c r="T85" s="162">
        <f t="shared" si="18"/>
        <v>17697</v>
      </c>
      <c r="U85" s="163"/>
      <c r="V85" s="162">
        <f t="shared" si="36"/>
        <v>0</v>
      </c>
      <c r="W85" s="162">
        <f>P85+R85+V85+T85</f>
        <v>270511.0329</v>
      </c>
      <c r="X85" s="90">
        <v>1</v>
      </c>
      <c r="Y85" s="151">
        <f aca="true" t="shared" si="39" ref="Y85:Y100">W85*X85</f>
        <v>270511.0329</v>
      </c>
      <c r="Z85" s="286">
        <f t="shared" si="38"/>
        <v>1</v>
      </c>
      <c r="AA85" s="9">
        <f t="shared" si="37"/>
        <v>270511.0329</v>
      </c>
      <c r="AB85" s="90">
        <v>1</v>
      </c>
      <c r="AC85" s="9">
        <f t="shared" si="15"/>
        <v>229830.93899999995</v>
      </c>
      <c r="AD85" s="10"/>
      <c r="AE85" s="10"/>
      <c r="AF85" s="10"/>
      <c r="AG85" s="1"/>
      <c r="AH85" s="80"/>
      <c r="AI85" s="80"/>
      <c r="AJ85" s="80"/>
      <c r="AK85" s="80"/>
      <c r="AL85" s="80"/>
      <c r="AM85" s="80"/>
      <c r="AN85" s="80"/>
      <c r="AO85" s="80"/>
      <c r="AP85" s="80"/>
      <c r="AQ85" s="80"/>
    </row>
    <row r="86" spans="1:43" s="76" customFormat="1" ht="54" customHeight="1">
      <c r="A86" s="60">
        <v>78</v>
      </c>
      <c r="B86" s="55" t="s">
        <v>397</v>
      </c>
      <c r="C86" s="7" t="s">
        <v>148</v>
      </c>
      <c r="D86" s="151" t="s">
        <v>238</v>
      </c>
      <c r="E86" s="153"/>
      <c r="F86" s="161">
        <v>17697</v>
      </c>
      <c r="G86" s="90">
        <v>4.53</v>
      </c>
      <c r="H86" s="151" t="s">
        <v>39</v>
      </c>
      <c r="I86" s="151">
        <f t="shared" si="34"/>
        <v>80167.41</v>
      </c>
      <c r="J86" s="151">
        <f t="shared" si="33"/>
        <v>187591.7394</v>
      </c>
      <c r="K86" s="151">
        <f t="shared" si="27"/>
        <v>206350.91334</v>
      </c>
      <c r="L86" s="151"/>
      <c r="M86" s="162"/>
      <c r="N86" s="163"/>
      <c r="O86" s="162">
        <f>N86*F86</f>
        <v>0</v>
      </c>
      <c r="P86" s="162">
        <f t="shared" si="35"/>
        <v>206350.91334</v>
      </c>
      <c r="Q86" s="160"/>
      <c r="R86" s="160"/>
      <c r="S86" s="163">
        <v>1</v>
      </c>
      <c r="T86" s="162">
        <f t="shared" si="18"/>
        <v>17697</v>
      </c>
      <c r="U86" s="163"/>
      <c r="V86" s="162">
        <f t="shared" si="36"/>
        <v>0</v>
      </c>
      <c r="W86" s="162">
        <f>P86+R86+V86+T86</f>
        <v>224047.91334</v>
      </c>
      <c r="X86" s="90">
        <v>1</v>
      </c>
      <c r="Y86" s="151">
        <f t="shared" si="39"/>
        <v>224047.91334</v>
      </c>
      <c r="Z86" s="286">
        <f t="shared" si="38"/>
        <v>1</v>
      </c>
      <c r="AA86" s="9">
        <f t="shared" si="37"/>
        <v>224047.91334</v>
      </c>
      <c r="AB86" s="90">
        <v>1</v>
      </c>
      <c r="AC86" s="9">
        <f t="shared" si="15"/>
        <v>187591.7394</v>
      </c>
      <c r="AD86" s="10"/>
      <c r="AE86" s="10"/>
      <c r="AF86" s="10"/>
      <c r="AG86" s="1"/>
      <c r="AH86" s="80"/>
      <c r="AI86" s="80"/>
      <c r="AJ86" s="80"/>
      <c r="AK86" s="80"/>
      <c r="AL86" s="80"/>
      <c r="AM86" s="80"/>
      <c r="AN86" s="80"/>
      <c r="AO86" s="80"/>
      <c r="AP86" s="80"/>
      <c r="AQ86" s="80"/>
    </row>
    <row r="87" spans="1:43" s="76" customFormat="1" ht="56.25">
      <c r="A87" s="60">
        <v>79</v>
      </c>
      <c r="B87" s="55" t="s">
        <v>265</v>
      </c>
      <c r="C87" s="90" t="s">
        <v>208</v>
      </c>
      <c r="D87" s="160" t="s">
        <v>240</v>
      </c>
      <c r="E87" s="153"/>
      <c r="F87" s="161">
        <v>17697</v>
      </c>
      <c r="G87" s="90">
        <v>4.12</v>
      </c>
      <c r="H87" s="151" t="s">
        <v>40</v>
      </c>
      <c r="I87" s="151">
        <f t="shared" si="34"/>
        <v>72911.64</v>
      </c>
      <c r="J87" s="151">
        <f t="shared" si="33"/>
        <v>170613.2376</v>
      </c>
      <c r="K87" s="151">
        <f t="shared" si="27"/>
        <v>187674.56136000002</v>
      </c>
      <c r="L87" s="151"/>
      <c r="M87" s="162"/>
      <c r="N87" s="163"/>
      <c r="O87" s="162">
        <f>N87*F87</f>
        <v>0</v>
      </c>
      <c r="P87" s="162">
        <f t="shared" si="35"/>
        <v>187674.56136000002</v>
      </c>
      <c r="Q87" s="160"/>
      <c r="R87" s="160"/>
      <c r="S87" s="163">
        <v>1</v>
      </c>
      <c r="T87" s="162">
        <f aca="true" t="shared" si="40" ref="T87:T100">F87*S87</f>
        <v>17697</v>
      </c>
      <c r="U87" s="163"/>
      <c r="V87" s="162">
        <f t="shared" si="36"/>
        <v>0</v>
      </c>
      <c r="W87" s="162">
        <f aca="true" t="shared" si="41" ref="W87:W94">P87+R87+V87+T87</f>
        <v>205371.56136000002</v>
      </c>
      <c r="X87" s="90">
        <v>1</v>
      </c>
      <c r="Y87" s="151">
        <f aca="true" t="shared" si="42" ref="Y87:Y94">W87*X87</f>
        <v>205371.56136000002</v>
      </c>
      <c r="Z87" s="286">
        <f t="shared" si="38"/>
        <v>1</v>
      </c>
      <c r="AA87" s="9">
        <f t="shared" si="37"/>
        <v>205371.56136000002</v>
      </c>
      <c r="AB87" s="90">
        <v>1</v>
      </c>
      <c r="AC87" s="9">
        <f aca="true" t="shared" si="43" ref="AC87:AC122">AB87*J87</f>
        <v>170613.2376</v>
      </c>
      <c r="AD87" s="10"/>
      <c r="AE87" s="10"/>
      <c r="AF87" s="10"/>
      <c r="AG87" s="1"/>
      <c r="AH87" s="80"/>
      <c r="AI87" s="80"/>
      <c r="AJ87" s="80"/>
      <c r="AK87" s="80"/>
      <c r="AL87" s="80"/>
      <c r="AM87" s="80"/>
      <c r="AN87" s="80"/>
      <c r="AO87" s="80"/>
      <c r="AP87" s="80"/>
      <c r="AQ87" s="80"/>
    </row>
    <row r="88" spans="1:43" s="76" customFormat="1" ht="56.25">
      <c r="A88" s="60">
        <v>80</v>
      </c>
      <c r="B88" s="55" t="s">
        <v>265</v>
      </c>
      <c r="C88" s="90" t="s">
        <v>211</v>
      </c>
      <c r="D88" s="160" t="s">
        <v>240</v>
      </c>
      <c r="E88" s="153"/>
      <c r="F88" s="161">
        <v>17697</v>
      </c>
      <c r="G88" s="90">
        <v>4.19</v>
      </c>
      <c r="H88" s="151" t="s">
        <v>40</v>
      </c>
      <c r="I88" s="151">
        <f t="shared" si="34"/>
        <v>74150.43000000001</v>
      </c>
      <c r="J88" s="151">
        <f t="shared" si="33"/>
        <v>173512.0062</v>
      </c>
      <c r="K88" s="151">
        <f t="shared" si="27"/>
        <v>190863.20682000002</v>
      </c>
      <c r="L88" s="151"/>
      <c r="M88" s="162"/>
      <c r="N88" s="163"/>
      <c r="O88" s="162">
        <f aca="true" t="shared" si="44" ref="O88:O122">N88*F88</f>
        <v>0</v>
      </c>
      <c r="P88" s="162">
        <f t="shared" si="35"/>
        <v>190863.20682000002</v>
      </c>
      <c r="Q88" s="160"/>
      <c r="R88" s="160"/>
      <c r="S88" s="163">
        <v>1</v>
      </c>
      <c r="T88" s="162">
        <f aca="true" t="shared" si="45" ref="T88:T94">F88*S88</f>
        <v>17697</v>
      </c>
      <c r="U88" s="163"/>
      <c r="V88" s="162">
        <f t="shared" si="36"/>
        <v>0</v>
      </c>
      <c r="W88" s="162">
        <f t="shared" si="41"/>
        <v>208560.20682000002</v>
      </c>
      <c r="X88" s="90">
        <v>1</v>
      </c>
      <c r="Y88" s="151">
        <f t="shared" si="42"/>
        <v>208560.20682000002</v>
      </c>
      <c r="Z88" s="286">
        <f t="shared" si="38"/>
        <v>1</v>
      </c>
      <c r="AA88" s="9">
        <f t="shared" si="37"/>
        <v>208560.20682000002</v>
      </c>
      <c r="AB88" s="90">
        <v>1</v>
      </c>
      <c r="AC88" s="9">
        <f t="shared" si="43"/>
        <v>173512.0062</v>
      </c>
      <c r="AD88" s="10"/>
      <c r="AE88" s="10"/>
      <c r="AF88" s="10"/>
      <c r="AG88" s="1"/>
      <c r="AH88" s="80"/>
      <c r="AI88" s="80"/>
      <c r="AJ88" s="80"/>
      <c r="AK88" s="80"/>
      <c r="AL88" s="80"/>
      <c r="AM88" s="80"/>
      <c r="AN88" s="80"/>
      <c r="AO88" s="80"/>
      <c r="AP88" s="80"/>
      <c r="AQ88" s="80"/>
    </row>
    <row r="89" spans="1:43" s="76" customFormat="1" ht="56.25">
      <c r="A89" s="60">
        <v>81</v>
      </c>
      <c r="B89" s="55" t="s">
        <v>265</v>
      </c>
      <c r="C89" s="90" t="s">
        <v>188</v>
      </c>
      <c r="D89" s="160" t="s">
        <v>282</v>
      </c>
      <c r="E89" s="153"/>
      <c r="F89" s="161">
        <v>17697</v>
      </c>
      <c r="G89" s="90">
        <v>4.74</v>
      </c>
      <c r="H89" s="151" t="s">
        <v>94</v>
      </c>
      <c r="I89" s="151">
        <f t="shared" si="34"/>
        <v>83883.78</v>
      </c>
      <c r="J89" s="151">
        <f t="shared" si="33"/>
        <v>196288.0452</v>
      </c>
      <c r="K89" s="151">
        <f t="shared" si="27"/>
        <v>215916.84972</v>
      </c>
      <c r="L89" s="151"/>
      <c r="M89" s="162"/>
      <c r="N89" s="163"/>
      <c r="O89" s="162">
        <f t="shared" si="44"/>
        <v>0</v>
      </c>
      <c r="P89" s="162">
        <f t="shared" si="35"/>
        <v>215916.84972</v>
      </c>
      <c r="Q89" s="160"/>
      <c r="R89" s="160"/>
      <c r="S89" s="163">
        <v>1</v>
      </c>
      <c r="T89" s="162">
        <f t="shared" si="45"/>
        <v>17697</v>
      </c>
      <c r="U89" s="163"/>
      <c r="V89" s="162">
        <f t="shared" si="36"/>
        <v>0</v>
      </c>
      <c r="W89" s="162">
        <f t="shared" si="41"/>
        <v>233613.84972</v>
      </c>
      <c r="X89" s="90">
        <v>1</v>
      </c>
      <c r="Y89" s="151">
        <f t="shared" si="42"/>
        <v>233613.84972</v>
      </c>
      <c r="Z89" s="286">
        <f t="shared" si="38"/>
        <v>1</v>
      </c>
      <c r="AA89" s="9">
        <f t="shared" si="37"/>
        <v>233613.84972</v>
      </c>
      <c r="AB89" s="90">
        <v>1</v>
      </c>
      <c r="AC89" s="9">
        <f t="shared" si="43"/>
        <v>196288.0452</v>
      </c>
      <c r="AD89" s="10"/>
      <c r="AE89" s="10"/>
      <c r="AF89" s="10"/>
      <c r="AG89" s="1"/>
      <c r="AH89" s="80"/>
      <c r="AI89" s="80"/>
      <c r="AJ89" s="80"/>
      <c r="AK89" s="80"/>
      <c r="AL89" s="80"/>
      <c r="AM89" s="80"/>
      <c r="AN89" s="80"/>
      <c r="AO89" s="80"/>
      <c r="AP89" s="80"/>
      <c r="AQ89" s="80"/>
    </row>
    <row r="90" spans="1:43" s="76" customFormat="1" ht="56.25">
      <c r="A90" s="60">
        <v>92</v>
      </c>
      <c r="B90" s="55" t="s">
        <v>265</v>
      </c>
      <c r="C90" s="247" t="s">
        <v>171</v>
      </c>
      <c r="D90" s="244" t="s">
        <v>239</v>
      </c>
      <c r="E90" s="289"/>
      <c r="F90" s="290">
        <v>17697</v>
      </c>
      <c r="G90" s="247">
        <v>4.36</v>
      </c>
      <c r="H90" s="9" t="s">
        <v>93</v>
      </c>
      <c r="I90" s="9">
        <f>F90*G90</f>
        <v>77158.92000000001</v>
      </c>
      <c r="J90" s="151">
        <f>I90*2.34</f>
        <v>180551.8728</v>
      </c>
      <c r="K90" s="151">
        <f>J90*1.1</f>
        <v>198607.06008000002</v>
      </c>
      <c r="L90" s="298"/>
      <c r="M90" s="296"/>
      <c r="N90" s="299"/>
      <c r="O90" s="291">
        <f>N90*F90</f>
        <v>0</v>
      </c>
      <c r="P90" s="291">
        <f>K90+O90+M90</f>
        <v>198607.06008000002</v>
      </c>
      <c r="Q90" s="82"/>
      <c r="R90" s="291"/>
      <c r="S90" s="82">
        <v>1</v>
      </c>
      <c r="T90" s="291">
        <f>F90*S90</f>
        <v>17697</v>
      </c>
      <c r="U90" s="82"/>
      <c r="V90" s="291">
        <f>F90*U90</f>
        <v>0</v>
      </c>
      <c r="W90" s="291">
        <f>P90+R90+V90+T90</f>
        <v>216304.06008000002</v>
      </c>
      <c r="X90" s="247">
        <v>1</v>
      </c>
      <c r="Y90" s="9">
        <f>W90*X90</f>
        <v>216304.06008000002</v>
      </c>
      <c r="Z90" s="286">
        <f>AA90/Y90</f>
        <v>1</v>
      </c>
      <c r="AA90" s="9">
        <f>Y90</f>
        <v>216304.06008000002</v>
      </c>
      <c r="AB90" s="247">
        <v>1</v>
      </c>
      <c r="AC90" s="9">
        <f>AB90*J90</f>
        <v>180551.8728</v>
      </c>
      <c r="AD90" s="10"/>
      <c r="AE90" s="10"/>
      <c r="AF90" s="10"/>
      <c r="AG90" s="1"/>
      <c r="AH90" s="80"/>
      <c r="AI90" s="80"/>
      <c r="AJ90" s="80"/>
      <c r="AK90" s="80"/>
      <c r="AL90" s="80"/>
      <c r="AM90" s="80"/>
      <c r="AN90" s="80"/>
      <c r="AO90" s="80"/>
      <c r="AP90" s="80"/>
      <c r="AQ90" s="80"/>
    </row>
    <row r="91" spans="1:53" s="49" customFormat="1" ht="22.5">
      <c r="A91" s="60">
        <v>82</v>
      </c>
      <c r="B91" s="55" t="s">
        <v>266</v>
      </c>
      <c r="C91" s="7" t="s">
        <v>148</v>
      </c>
      <c r="D91" s="160" t="s">
        <v>240</v>
      </c>
      <c r="E91" s="153"/>
      <c r="F91" s="162">
        <v>17697</v>
      </c>
      <c r="G91" s="90">
        <v>4.41</v>
      </c>
      <c r="H91" s="151" t="s">
        <v>40</v>
      </c>
      <c r="I91" s="151">
        <f t="shared" si="34"/>
        <v>78043.77</v>
      </c>
      <c r="J91" s="151">
        <f t="shared" si="33"/>
        <v>182622.4218</v>
      </c>
      <c r="K91" s="151">
        <f t="shared" si="27"/>
        <v>200884.66398000004</v>
      </c>
      <c r="L91" s="151"/>
      <c r="M91" s="162"/>
      <c r="N91" s="163"/>
      <c r="O91" s="162">
        <f>N91*F91</f>
        <v>0</v>
      </c>
      <c r="P91" s="162">
        <f t="shared" si="35"/>
        <v>200884.66398000004</v>
      </c>
      <c r="Q91" s="160"/>
      <c r="R91" s="160"/>
      <c r="S91" s="151"/>
      <c r="T91" s="151">
        <f t="shared" si="45"/>
        <v>0</v>
      </c>
      <c r="U91" s="151"/>
      <c r="V91" s="151">
        <f t="shared" si="36"/>
        <v>0</v>
      </c>
      <c r="W91" s="151">
        <f t="shared" si="41"/>
        <v>200884.66398000004</v>
      </c>
      <c r="X91" s="294">
        <v>1</v>
      </c>
      <c r="Y91" s="151">
        <f t="shared" si="42"/>
        <v>200884.66398000004</v>
      </c>
      <c r="Z91" s="286">
        <f t="shared" si="38"/>
        <v>1</v>
      </c>
      <c r="AA91" s="151">
        <f>Y91</f>
        <v>200884.66398000004</v>
      </c>
      <c r="AB91" s="151">
        <v>1</v>
      </c>
      <c r="AC91" s="9">
        <f>AB91*J91</f>
        <v>182622.4218</v>
      </c>
      <c r="AD91" s="10"/>
      <c r="AE91" s="10"/>
      <c r="AF91" s="10"/>
      <c r="AG91" s="1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s="49" customFormat="1" ht="22.5">
      <c r="A92" s="60">
        <v>83</v>
      </c>
      <c r="B92" s="55" t="s">
        <v>266</v>
      </c>
      <c r="C92" s="247" t="s">
        <v>172</v>
      </c>
      <c r="D92" s="160"/>
      <c r="E92" s="153"/>
      <c r="F92" s="296">
        <v>17697</v>
      </c>
      <c r="G92" s="247">
        <v>3.61</v>
      </c>
      <c r="H92" s="9" t="s">
        <v>41</v>
      </c>
      <c r="I92" s="151">
        <f t="shared" si="34"/>
        <v>63886.17</v>
      </c>
      <c r="J92" s="151">
        <f t="shared" si="33"/>
        <v>149493.6378</v>
      </c>
      <c r="K92" s="151">
        <f t="shared" si="27"/>
        <v>164443.00158</v>
      </c>
      <c r="L92" s="298"/>
      <c r="M92" s="296"/>
      <c r="N92" s="299"/>
      <c r="O92" s="291">
        <f>N92*F92</f>
        <v>0</v>
      </c>
      <c r="P92" s="291">
        <f t="shared" si="35"/>
        <v>164443.00158</v>
      </c>
      <c r="Q92" s="82"/>
      <c r="R92" s="291">
        <f>Q92*F92</f>
        <v>0</v>
      </c>
      <c r="S92" s="82"/>
      <c r="T92" s="291">
        <f t="shared" si="45"/>
        <v>0</v>
      </c>
      <c r="U92" s="82"/>
      <c r="V92" s="291">
        <f>F92*U92</f>
        <v>0</v>
      </c>
      <c r="W92" s="291">
        <f t="shared" si="41"/>
        <v>164443.00158</v>
      </c>
      <c r="X92" s="247">
        <v>1</v>
      </c>
      <c r="Y92" s="9">
        <f t="shared" si="42"/>
        <v>164443.00158</v>
      </c>
      <c r="Z92" s="286">
        <f t="shared" si="38"/>
        <v>1</v>
      </c>
      <c r="AA92" s="9">
        <f>Y92</f>
        <v>164443.00158</v>
      </c>
      <c r="AB92" s="247">
        <v>1</v>
      </c>
      <c r="AC92" s="9">
        <f>AB92*J92</f>
        <v>149493.6378</v>
      </c>
      <c r="AD92" s="10"/>
      <c r="AE92" s="10"/>
      <c r="AF92" s="10"/>
      <c r="AG92" s="1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s="49" customFormat="1" ht="12.75">
      <c r="A93" s="60">
        <v>84</v>
      </c>
      <c r="B93" s="55" t="s">
        <v>267</v>
      </c>
      <c r="C93" s="90" t="s">
        <v>209</v>
      </c>
      <c r="D93" s="160" t="s">
        <v>278</v>
      </c>
      <c r="E93" s="153"/>
      <c r="F93" s="161">
        <v>17697</v>
      </c>
      <c r="G93" s="90">
        <v>4.46</v>
      </c>
      <c r="H93" s="151" t="s">
        <v>39</v>
      </c>
      <c r="I93" s="151">
        <f t="shared" si="34"/>
        <v>78928.62</v>
      </c>
      <c r="J93" s="151">
        <f t="shared" si="33"/>
        <v>184692.97079999998</v>
      </c>
      <c r="K93" s="151">
        <f t="shared" si="27"/>
        <v>203162.26788</v>
      </c>
      <c r="L93" s="151"/>
      <c r="M93" s="162"/>
      <c r="N93" s="163"/>
      <c r="O93" s="162"/>
      <c r="P93" s="162">
        <f t="shared" si="35"/>
        <v>203162.26788</v>
      </c>
      <c r="Q93" s="160"/>
      <c r="R93" s="160"/>
      <c r="S93" s="151"/>
      <c r="T93" s="151"/>
      <c r="U93" s="151"/>
      <c r="V93" s="151"/>
      <c r="W93" s="151">
        <f t="shared" si="41"/>
        <v>203162.26788</v>
      </c>
      <c r="X93" s="294">
        <v>1</v>
      </c>
      <c r="Y93" s="151">
        <f t="shared" si="42"/>
        <v>203162.26788</v>
      </c>
      <c r="Z93" s="286">
        <f t="shared" si="38"/>
        <v>1</v>
      </c>
      <c r="AA93" s="151">
        <f>Y93</f>
        <v>203162.26788</v>
      </c>
      <c r="AB93" s="151">
        <v>1</v>
      </c>
      <c r="AC93" s="9">
        <f>AB93*J93</f>
        <v>184692.97079999998</v>
      </c>
      <c r="AD93" s="10"/>
      <c r="AE93" s="10"/>
      <c r="AF93" s="10"/>
      <c r="AG93" s="1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s="49" customFormat="1" ht="22.5">
      <c r="A94" s="60">
        <v>85</v>
      </c>
      <c r="B94" s="55" t="s">
        <v>268</v>
      </c>
      <c r="C94" s="7" t="s">
        <v>148</v>
      </c>
      <c r="D94" s="160" t="s">
        <v>238</v>
      </c>
      <c r="E94" s="153"/>
      <c r="F94" s="161">
        <v>17697</v>
      </c>
      <c r="G94" s="90">
        <v>5.55</v>
      </c>
      <c r="H94" s="151" t="s">
        <v>42</v>
      </c>
      <c r="I94" s="151">
        <f aca="true" t="shared" si="46" ref="I94:I153">F94*G94</f>
        <v>98218.34999999999</v>
      </c>
      <c r="J94" s="151">
        <f t="shared" si="33"/>
        <v>229830.93899999995</v>
      </c>
      <c r="K94" s="151">
        <f t="shared" si="27"/>
        <v>252814.03289999996</v>
      </c>
      <c r="L94" s="151"/>
      <c r="M94" s="162"/>
      <c r="N94" s="163"/>
      <c r="O94" s="162">
        <f t="shared" si="44"/>
        <v>0</v>
      </c>
      <c r="P94" s="162">
        <f t="shared" si="35"/>
        <v>252814.03289999996</v>
      </c>
      <c r="Q94" s="163">
        <v>1.9</v>
      </c>
      <c r="R94" s="160">
        <f>F94*Q94</f>
        <v>33624.299999999996</v>
      </c>
      <c r="S94" s="163"/>
      <c r="T94" s="162">
        <f t="shared" si="45"/>
        <v>0</v>
      </c>
      <c r="U94" s="163"/>
      <c r="V94" s="162">
        <f t="shared" si="36"/>
        <v>0</v>
      </c>
      <c r="W94" s="162">
        <f t="shared" si="41"/>
        <v>286438.3329</v>
      </c>
      <c r="X94" s="234">
        <v>1.5</v>
      </c>
      <c r="Y94" s="151">
        <f t="shared" si="42"/>
        <v>429657.49934999994</v>
      </c>
      <c r="Z94" s="286">
        <f t="shared" si="38"/>
        <v>1</v>
      </c>
      <c r="AA94" s="151">
        <f aca="true" t="shared" si="47" ref="AA94:AA108">Y94</f>
        <v>429657.49934999994</v>
      </c>
      <c r="AB94" s="90">
        <v>1</v>
      </c>
      <c r="AC94" s="9">
        <f t="shared" si="43"/>
        <v>229830.93899999995</v>
      </c>
      <c r="AD94" s="10"/>
      <c r="AE94" s="10"/>
      <c r="AF94" s="10"/>
      <c r="AG94" s="1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43" s="74" customFormat="1" ht="33.75">
      <c r="A95" s="60">
        <v>87</v>
      </c>
      <c r="B95" s="153" t="s">
        <v>269</v>
      </c>
      <c r="C95" s="90" t="s">
        <v>149</v>
      </c>
      <c r="D95" s="151"/>
      <c r="E95" s="295"/>
      <c r="F95" s="161">
        <v>17697</v>
      </c>
      <c r="G95" s="90">
        <v>3.45</v>
      </c>
      <c r="H95" s="151" t="s">
        <v>41</v>
      </c>
      <c r="I95" s="151">
        <f t="shared" si="46"/>
        <v>61054.65</v>
      </c>
      <c r="J95" s="151">
        <f t="shared" si="33"/>
        <v>142867.881</v>
      </c>
      <c r="K95" s="151">
        <f t="shared" si="27"/>
        <v>157154.6691</v>
      </c>
      <c r="L95" s="170"/>
      <c r="M95" s="161"/>
      <c r="N95" s="171"/>
      <c r="O95" s="162">
        <f t="shared" si="44"/>
        <v>0</v>
      </c>
      <c r="P95" s="162">
        <f t="shared" si="35"/>
        <v>157154.6691</v>
      </c>
      <c r="Q95" s="163"/>
      <c r="R95" s="162">
        <f>Q95*F95</f>
        <v>0</v>
      </c>
      <c r="S95" s="163">
        <v>1</v>
      </c>
      <c r="T95" s="162">
        <f t="shared" si="40"/>
        <v>17697</v>
      </c>
      <c r="U95" s="163"/>
      <c r="V95" s="162">
        <f aca="true" t="shared" si="48" ref="V95:V100">F95*U95</f>
        <v>0</v>
      </c>
      <c r="W95" s="162">
        <f>P95+R95+V95+T95</f>
        <v>174851.6691</v>
      </c>
      <c r="X95" s="90">
        <v>1</v>
      </c>
      <c r="Y95" s="151">
        <f t="shared" si="39"/>
        <v>174851.6691</v>
      </c>
      <c r="Z95" s="286">
        <f t="shared" si="38"/>
        <v>1</v>
      </c>
      <c r="AA95" s="151">
        <f t="shared" si="47"/>
        <v>174851.6691</v>
      </c>
      <c r="AB95" s="90">
        <v>1</v>
      </c>
      <c r="AC95" s="9">
        <f t="shared" si="43"/>
        <v>142867.881</v>
      </c>
      <c r="AD95" s="10"/>
      <c r="AE95" s="10"/>
      <c r="AF95" s="10"/>
      <c r="AG95" s="1"/>
      <c r="AH95" s="80"/>
      <c r="AI95" s="80"/>
      <c r="AJ95" s="80"/>
      <c r="AK95" s="80"/>
      <c r="AL95" s="80"/>
      <c r="AM95" s="80"/>
      <c r="AN95" s="80"/>
      <c r="AO95" s="80"/>
      <c r="AP95" s="80"/>
      <c r="AQ95" s="80"/>
    </row>
    <row r="96" spans="1:43" s="75" customFormat="1" ht="33.75">
      <c r="A96" s="60">
        <v>88</v>
      </c>
      <c r="B96" s="153" t="s">
        <v>269</v>
      </c>
      <c r="C96" s="7" t="s">
        <v>148</v>
      </c>
      <c r="D96" s="9" t="s">
        <v>278</v>
      </c>
      <c r="E96" s="300"/>
      <c r="F96" s="296">
        <v>17697</v>
      </c>
      <c r="G96" s="247">
        <v>4.53</v>
      </c>
      <c r="H96" s="9" t="s">
        <v>39</v>
      </c>
      <c r="I96" s="151">
        <f t="shared" si="46"/>
        <v>80167.41</v>
      </c>
      <c r="J96" s="151">
        <f t="shared" si="33"/>
        <v>187591.7394</v>
      </c>
      <c r="K96" s="151">
        <f t="shared" si="27"/>
        <v>206350.91334</v>
      </c>
      <c r="L96" s="298"/>
      <c r="M96" s="296"/>
      <c r="N96" s="299"/>
      <c r="O96" s="291">
        <f t="shared" si="44"/>
        <v>0</v>
      </c>
      <c r="P96" s="291">
        <f t="shared" si="35"/>
        <v>206350.91334</v>
      </c>
      <c r="Q96" s="82"/>
      <c r="R96" s="291">
        <f>Q96*F96</f>
        <v>0</v>
      </c>
      <c r="S96" s="82">
        <v>1</v>
      </c>
      <c r="T96" s="291">
        <f t="shared" si="40"/>
        <v>17697</v>
      </c>
      <c r="U96" s="82"/>
      <c r="V96" s="291">
        <f t="shared" si="48"/>
        <v>0</v>
      </c>
      <c r="W96" s="291">
        <f>P96+R96+V96+T96</f>
        <v>224047.91334</v>
      </c>
      <c r="X96" s="247">
        <v>1</v>
      </c>
      <c r="Y96" s="9">
        <f t="shared" si="39"/>
        <v>224047.91334</v>
      </c>
      <c r="Z96" s="286">
        <f t="shared" si="38"/>
        <v>1</v>
      </c>
      <c r="AA96" s="151">
        <f t="shared" si="47"/>
        <v>224047.91334</v>
      </c>
      <c r="AB96" s="247">
        <v>1</v>
      </c>
      <c r="AC96" s="9">
        <f t="shared" si="43"/>
        <v>187591.7394</v>
      </c>
      <c r="AD96" s="177"/>
      <c r="AE96" s="177"/>
      <c r="AF96" s="177"/>
      <c r="AG96" s="65"/>
      <c r="AH96" s="81"/>
      <c r="AI96" s="81"/>
      <c r="AJ96" s="81"/>
      <c r="AK96" s="81"/>
      <c r="AL96" s="81"/>
      <c r="AM96" s="81"/>
      <c r="AN96" s="81"/>
      <c r="AO96" s="81"/>
      <c r="AP96" s="81"/>
      <c r="AQ96" s="81"/>
    </row>
    <row r="97" spans="1:43" s="75" customFormat="1" ht="33.75">
      <c r="A97" s="60">
        <v>89</v>
      </c>
      <c r="B97" s="153" t="s">
        <v>269</v>
      </c>
      <c r="C97" s="7" t="s">
        <v>148</v>
      </c>
      <c r="D97" s="9"/>
      <c r="E97" s="300"/>
      <c r="F97" s="296">
        <v>17697</v>
      </c>
      <c r="G97" s="247">
        <v>3.73</v>
      </c>
      <c r="H97" s="9" t="s">
        <v>41</v>
      </c>
      <c r="I97" s="151">
        <f t="shared" si="46"/>
        <v>66009.81</v>
      </c>
      <c r="J97" s="151">
        <f t="shared" si="33"/>
        <v>154462.95539999998</v>
      </c>
      <c r="K97" s="151">
        <f t="shared" si="27"/>
        <v>169909.25094</v>
      </c>
      <c r="L97" s="298"/>
      <c r="M97" s="296"/>
      <c r="N97" s="299"/>
      <c r="O97" s="291">
        <f t="shared" si="44"/>
        <v>0</v>
      </c>
      <c r="P97" s="291">
        <f t="shared" si="35"/>
        <v>169909.25094</v>
      </c>
      <c r="Q97" s="82"/>
      <c r="R97" s="291">
        <f>Q97*F97</f>
        <v>0</v>
      </c>
      <c r="S97" s="82">
        <v>1</v>
      </c>
      <c r="T97" s="291">
        <f t="shared" si="40"/>
        <v>17697</v>
      </c>
      <c r="U97" s="82"/>
      <c r="V97" s="291">
        <f t="shared" si="48"/>
        <v>0</v>
      </c>
      <c r="W97" s="291">
        <f>P97+R97+V97+T97</f>
        <v>187606.25094</v>
      </c>
      <c r="X97" s="247">
        <v>1</v>
      </c>
      <c r="Y97" s="9">
        <f t="shared" si="39"/>
        <v>187606.25094</v>
      </c>
      <c r="Z97" s="286">
        <f t="shared" si="38"/>
        <v>1</v>
      </c>
      <c r="AA97" s="151">
        <f t="shared" si="47"/>
        <v>187606.25094</v>
      </c>
      <c r="AB97" s="247">
        <v>1</v>
      </c>
      <c r="AC97" s="9">
        <f t="shared" si="43"/>
        <v>154462.95539999998</v>
      </c>
      <c r="AD97" s="177"/>
      <c r="AE97" s="177"/>
      <c r="AF97" s="177"/>
      <c r="AG97" s="65"/>
      <c r="AH97" s="81"/>
      <c r="AI97" s="81"/>
      <c r="AJ97" s="81"/>
      <c r="AK97" s="81"/>
      <c r="AL97" s="81"/>
      <c r="AM97" s="81"/>
      <c r="AN97" s="81"/>
      <c r="AO97" s="81"/>
      <c r="AP97" s="81"/>
      <c r="AQ97" s="81"/>
    </row>
    <row r="98" spans="1:43" s="75" customFormat="1" ht="33.75">
      <c r="A98" s="60">
        <v>90</v>
      </c>
      <c r="B98" s="153" t="s">
        <v>269</v>
      </c>
      <c r="C98" s="247" t="s">
        <v>262</v>
      </c>
      <c r="D98" s="9" t="s">
        <v>240</v>
      </c>
      <c r="E98" s="248"/>
      <c r="F98" s="296">
        <v>17697</v>
      </c>
      <c r="G98" s="247">
        <v>4.19</v>
      </c>
      <c r="H98" s="9" t="s">
        <v>40</v>
      </c>
      <c r="I98" s="151">
        <f t="shared" si="46"/>
        <v>74150.43000000001</v>
      </c>
      <c r="J98" s="151">
        <f t="shared" si="33"/>
        <v>173512.0062</v>
      </c>
      <c r="K98" s="151">
        <f t="shared" si="27"/>
        <v>190863.20682000002</v>
      </c>
      <c r="L98" s="298"/>
      <c r="M98" s="296"/>
      <c r="N98" s="299"/>
      <c r="O98" s="291">
        <f t="shared" si="44"/>
        <v>0</v>
      </c>
      <c r="P98" s="291">
        <f t="shared" si="35"/>
        <v>190863.20682000002</v>
      </c>
      <c r="Q98" s="82"/>
      <c r="R98" s="291">
        <f>Q98*F98</f>
        <v>0</v>
      </c>
      <c r="S98" s="82">
        <v>1</v>
      </c>
      <c r="T98" s="291">
        <f t="shared" si="40"/>
        <v>17697</v>
      </c>
      <c r="U98" s="82"/>
      <c r="V98" s="291">
        <f t="shared" si="48"/>
        <v>0</v>
      </c>
      <c r="W98" s="291">
        <f>P98+R98+V98+T98</f>
        <v>208560.20682000002</v>
      </c>
      <c r="X98" s="247">
        <v>1</v>
      </c>
      <c r="Y98" s="9">
        <f t="shared" si="39"/>
        <v>208560.20682000002</v>
      </c>
      <c r="Z98" s="286">
        <f t="shared" si="38"/>
        <v>1</v>
      </c>
      <c r="AA98" s="151">
        <f t="shared" si="47"/>
        <v>208560.20682000002</v>
      </c>
      <c r="AB98" s="247">
        <v>1</v>
      </c>
      <c r="AC98" s="9">
        <f t="shared" si="43"/>
        <v>173512.0062</v>
      </c>
      <c r="AD98" s="177"/>
      <c r="AE98" s="177"/>
      <c r="AF98" s="177"/>
      <c r="AG98" s="65"/>
      <c r="AH98" s="81"/>
      <c r="AI98" s="81"/>
      <c r="AJ98" s="81"/>
      <c r="AK98" s="81"/>
      <c r="AL98" s="81"/>
      <c r="AM98" s="81"/>
      <c r="AN98" s="81"/>
      <c r="AO98" s="81"/>
      <c r="AP98" s="81"/>
      <c r="AQ98" s="81"/>
    </row>
    <row r="99" spans="1:43" s="75" customFormat="1" ht="33.75">
      <c r="A99" s="60">
        <v>91</v>
      </c>
      <c r="B99" s="153" t="s">
        <v>269</v>
      </c>
      <c r="C99" s="247" t="s">
        <v>149</v>
      </c>
      <c r="D99" s="244"/>
      <c r="E99" s="248"/>
      <c r="F99" s="296">
        <v>17697</v>
      </c>
      <c r="G99" s="244">
        <v>3.45</v>
      </c>
      <c r="H99" s="9" t="s">
        <v>39</v>
      </c>
      <c r="I99" s="151">
        <f t="shared" si="46"/>
        <v>61054.65</v>
      </c>
      <c r="J99" s="151">
        <f t="shared" si="33"/>
        <v>142867.881</v>
      </c>
      <c r="K99" s="151">
        <f t="shared" si="27"/>
        <v>157154.6691</v>
      </c>
      <c r="L99" s="248"/>
      <c r="M99" s="248"/>
      <c r="N99" s="299"/>
      <c r="O99" s="291">
        <f t="shared" si="44"/>
        <v>0</v>
      </c>
      <c r="P99" s="291">
        <f aca="true" t="shared" si="49" ref="P99:P122">K99+O99+M99</f>
        <v>157154.6691</v>
      </c>
      <c r="Q99" s="248"/>
      <c r="R99" s="248"/>
      <c r="S99" s="82">
        <v>1</v>
      </c>
      <c r="T99" s="291">
        <f t="shared" si="40"/>
        <v>17697</v>
      </c>
      <c r="U99" s="82"/>
      <c r="V99" s="291">
        <f t="shared" si="48"/>
        <v>0</v>
      </c>
      <c r="W99" s="291">
        <f>P99+R99+V99+T99</f>
        <v>174851.6691</v>
      </c>
      <c r="X99" s="247">
        <v>1</v>
      </c>
      <c r="Y99" s="9">
        <f t="shared" si="39"/>
        <v>174851.6691</v>
      </c>
      <c r="Z99" s="286">
        <f t="shared" si="38"/>
        <v>1.1914784747113403</v>
      </c>
      <c r="AA99" s="151">
        <v>208332</v>
      </c>
      <c r="AB99" s="247">
        <v>1</v>
      </c>
      <c r="AC99" s="9">
        <v>208332</v>
      </c>
      <c r="AD99" s="177"/>
      <c r="AE99" s="177"/>
      <c r="AF99" s="177"/>
      <c r="AG99" s="65"/>
      <c r="AH99" s="81"/>
      <c r="AI99" s="81"/>
      <c r="AJ99" s="81"/>
      <c r="AK99" s="81"/>
      <c r="AL99" s="81"/>
      <c r="AM99" s="81"/>
      <c r="AN99" s="81"/>
      <c r="AO99" s="81"/>
      <c r="AP99" s="81"/>
      <c r="AQ99" s="81"/>
    </row>
    <row r="100" spans="1:43" s="75" customFormat="1" ht="33.75">
      <c r="A100" s="60">
        <v>93</v>
      </c>
      <c r="B100" s="153" t="s">
        <v>269</v>
      </c>
      <c r="C100" s="247" t="s">
        <v>153</v>
      </c>
      <c r="D100" s="244" t="s">
        <v>109</v>
      </c>
      <c r="E100" s="248"/>
      <c r="F100" s="296">
        <v>17697</v>
      </c>
      <c r="G100" s="244">
        <v>4.12</v>
      </c>
      <c r="H100" s="9" t="s">
        <v>35</v>
      </c>
      <c r="I100" s="151">
        <f t="shared" si="46"/>
        <v>72911.64</v>
      </c>
      <c r="J100" s="151">
        <f t="shared" si="33"/>
        <v>170613.2376</v>
      </c>
      <c r="K100" s="151">
        <f t="shared" si="27"/>
        <v>187674.56136000002</v>
      </c>
      <c r="L100" s="248"/>
      <c r="M100" s="248"/>
      <c r="N100" s="299"/>
      <c r="O100" s="291">
        <f t="shared" si="44"/>
        <v>0</v>
      </c>
      <c r="P100" s="291">
        <f t="shared" si="49"/>
        <v>187674.56136000002</v>
      </c>
      <c r="Q100" s="248"/>
      <c r="R100" s="248"/>
      <c r="S100" s="82">
        <v>1</v>
      </c>
      <c r="T100" s="291">
        <f t="shared" si="40"/>
        <v>17697</v>
      </c>
      <c r="U100" s="82"/>
      <c r="V100" s="291">
        <f t="shared" si="48"/>
        <v>0</v>
      </c>
      <c r="W100" s="291">
        <f aca="true" t="shared" si="50" ref="W100:W105">P100+R100+V100+T100</f>
        <v>205371.56136000002</v>
      </c>
      <c r="X100" s="247">
        <v>1</v>
      </c>
      <c r="Y100" s="9">
        <f t="shared" si="39"/>
        <v>205371.56136000002</v>
      </c>
      <c r="Z100" s="286">
        <f t="shared" si="38"/>
        <v>1</v>
      </c>
      <c r="AA100" s="151">
        <f t="shared" si="47"/>
        <v>205371.56136000002</v>
      </c>
      <c r="AB100" s="247">
        <v>1</v>
      </c>
      <c r="AC100" s="9">
        <f t="shared" si="43"/>
        <v>170613.2376</v>
      </c>
      <c r="AD100" s="177"/>
      <c r="AE100" s="177"/>
      <c r="AF100" s="177"/>
      <c r="AG100" s="65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</row>
    <row r="101" spans="1:43" s="75" customFormat="1" ht="33.75">
      <c r="A101" s="60">
        <v>94</v>
      </c>
      <c r="B101" s="153" t="s">
        <v>269</v>
      </c>
      <c r="C101" s="247" t="s">
        <v>166</v>
      </c>
      <c r="D101" s="9"/>
      <c r="E101" s="300"/>
      <c r="F101" s="296">
        <v>17697</v>
      </c>
      <c r="G101" s="247">
        <v>3.32</v>
      </c>
      <c r="H101" s="151" t="s">
        <v>41</v>
      </c>
      <c r="I101" s="151">
        <f aca="true" t="shared" si="51" ref="I101:I106">F101*G101</f>
        <v>58754.03999999999</v>
      </c>
      <c r="J101" s="151">
        <f t="shared" si="33"/>
        <v>137484.45359999998</v>
      </c>
      <c r="K101" s="151">
        <f t="shared" si="27"/>
        <v>151232.89896</v>
      </c>
      <c r="L101" s="298"/>
      <c r="M101" s="296"/>
      <c r="N101" s="299"/>
      <c r="O101" s="291">
        <f>N101*F101</f>
        <v>0</v>
      </c>
      <c r="P101" s="291">
        <f aca="true" t="shared" si="52" ref="P101:P106">K101+O101+M101</f>
        <v>151232.89896</v>
      </c>
      <c r="Q101" s="82"/>
      <c r="R101" s="291">
        <f>Q101*F101</f>
        <v>0</v>
      </c>
      <c r="S101" s="82">
        <v>1</v>
      </c>
      <c r="T101" s="291">
        <f aca="true" t="shared" si="53" ref="T101:T106">F101*S101</f>
        <v>17697</v>
      </c>
      <c r="U101" s="82"/>
      <c r="V101" s="291">
        <f>F101*U101</f>
        <v>0</v>
      </c>
      <c r="W101" s="291">
        <f t="shared" si="50"/>
        <v>168929.89896</v>
      </c>
      <c r="X101" s="247">
        <v>1</v>
      </c>
      <c r="Y101" s="9">
        <f aca="true" t="shared" si="54" ref="Y101:Y106">W101*X101</f>
        <v>168929.89896</v>
      </c>
      <c r="Z101" s="286">
        <f t="shared" si="38"/>
        <v>1</v>
      </c>
      <c r="AA101" s="151">
        <f t="shared" si="47"/>
        <v>168929.89896</v>
      </c>
      <c r="AB101" s="247">
        <v>1</v>
      </c>
      <c r="AC101" s="9">
        <f aca="true" t="shared" si="55" ref="AC101:AC106">AB101*J101</f>
        <v>137484.45359999998</v>
      </c>
      <c r="AD101" s="177"/>
      <c r="AE101" s="177"/>
      <c r="AF101" s="177"/>
      <c r="AG101" s="65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</row>
    <row r="102" spans="1:43" s="75" customFormat="1" ht="33.75">
      <c r="A102" s="60">
        <v>95</v>
      </c>
      <c r="B102" s="153" t="s">
        <v>269</v>
      </c>
      <c r="C102" s="90" t="s">
        <v>264</v>
      </c>
      <c r="D102" s="160"/>
      <c r="E102" s="153"/>
      <c r="F102" s="161">
        <v>17697</v>
      </c>
      <c r="G102" s="90">
        <v>3.36</v>
      </c>
      <c r="H102" s="151" t="s">
        <v>41</v>
      </c>
      <c r="I102" s="151">
        <f t="shared" si="51"/>
        <v>59461.92</v>
      </c>
      <c r="J102" s="151">
        <f t="shared" si="33"/>
        <v>139140.8928</v>
      </c>
      <c r="K102" s="151">
        <f t="shared" si="27"/>
        <v>153054.98208000002</v>
      </c>
      <c r="L102" s="151"/>
      <c r="M102" s="162"/>
      <c r="N102" s="163"/>
      <c r="O102" s="162">
        <f>N102*F102</f>
        <v>0</v>
      </c>
      <c r="P102" s="162">
        <f t="shared" si="52"/>
        <v>153054.98208000002</v>
      </c>
      <c r="Q102" s="160"/>
      <c r="R102" s="160"/>
      <c r="S102" s="163">
        <v>1</v>
      </c>
      <c r="T102" s="162">
        <f t="shared" si="53"/>
        <v>17697</v>
      </c>
      <c r="U102" s="163"/>
      <c r="V102" s="162">
        <f>F102*U102</f>
        <v>0</v>
      </c>
      <c r="W102" s="162">
        <f>P102+R102+V102+T102</f>
        <v>170751.98208000002</v>
      </c>
      <c r="X102" s="90">
        <v>1</v>
      </c>
      <c r="Y102" s="151">
        <f t="shared" si="54"/>
        <v>170751.98208000002</v>
      </c>
      <c r="Z102" s="286">
        <f t="shared" si="38"/>
        <v>1</v>
      </c>
      <c r="AA102" s="151">
        <f>Y102</f>
        <v>170751.98208000002</v>
      </c>
      <c r="AB102" s="90">
        <v>1</v>
      </c>
      <c r="AC102" s="9">
        <f t="shared" si="55"/>
        <v>139140.8928</v>
      </c>
      <c r="AD102" s="177"/>
      <c r="AE102" s="177"/>
      <c r="AF102" s="177"/>
      <c r="AG102" s="65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</row>
    <row r="103" spans="1:43" s="75" customFormat="1" ht="33.75">
      <c r="A103" s="60">
        <v>96</v>
      </c>
      <c r="B103" s="153" t="s">
        <v>269</v>
      </c>
      <c r="C103" s="90" t="s">
        <v>210</v>
      </c>
      <c r="D103" s="160" t="s">
        <v>240</v>
      </c>
      <c r="E103" s="153"/>
      <c r="F103" s="161">
        <v>17697</v>
      </c>
      <c r="G103" s="90">
        <v>4.12</v>
      </c>
      <c r="H103" s="151" t="s">
        <v>40</v>
      </c>
      <c r="I103" s="151">
        <f t="shared" si="51"/>
        <v>72911.64</v>
      </c>
      <c r="J103" s="151">
        <f>I103*2.34</f>
        <v>170613.2376</v>
      </c>
      <c r="K103" s="151">
        <f>J103*1.1</f>
        <v>187674.56136000002</v>
      </c>
      <c r="L103" s="151"/>
      <c r="M103" s="162"/>
      <c r="N103" s="163"/>
      <c r="O103" s="162">
        <f>N103*F103</f>
        <v>0</v>
      </c>
      <c r="P103" s="162">
        <f t="shared" si="52"/>
        <v>187674.56136000002</v>
      </c>
      <c r="Q103" s="160"/>
      <c r="R103" s="160"/>
      <c r="S103" s="163">
        <v>1</v>
      </c>
      <c r="T103" s="162">
        <f t="shared" si="53"/>
        <v>17697</v>
      </c>
      <c r="U103" s="163"/>
      <c r="V103" s="162">
        <f>F103*U103</f>
        <v>0</v>
      </c>
      <c r="W103" s="162">
        <f>P103+R103+V103+T103</f>
        <v>205371.56136000002</v>
      </c>
      <c r="X103" s="90">
        <v>1</v>
      </c>
      <c r="Y103" s="151">
        <f t="shared" si="54"/>
        <v>205371.56136000002</v>
      </c>
      <c r="Z103" s="286">
        <f t="shared" si="38"/>
        <v>1</v>
      </c>
      <c r="AA103" s="9">
        <f>Y103</f>
        <v>205371.56136000002</v>
      </c>
      <c r="AB103" s="90">
        <v>1</v>
      </c>
      <c r="AC103" s="9">
        <f t="shared" si="55"/>
        <v>170613.2376</v>
      </c>
      <c r="AD103" s="177"/>
      <c r="AE103" s="177"/>
      <c r="AF103" s="177"/>
      <c r="AG103" s="65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</row>
    <row r="104" spans="1:43" s="75" customFormat="1" ht="33.75">
      <c r="A104" s="60">
        <v>97</v>
      </c>
      <c r="B104" s="355" t="s">
        <v>270</v>
      </c>
      <c r="C104" s="7" t="s">
        <v>148</v>
      </c>
      <c r="D104" s="9" t="s">
        <v>278</v>
      </c>
      <c r="E104" s="300"/>
      <c r="F104" s="296">
        <v>17697</v>
      </c>
      <c r="G104" s="247">
        <v>4.53</v>
      </c>
      <c r="H104" s="9" t="s">
        <v>39</v>
      </c>
      <c r="I104" s="151">
        <f t="shared" si="51"/>
        <v>80167.41</v>
      </c>
      <c r="J104" s="151">
        <f t="shared" si="33"/>
        <v>187591.7394</v>
      </c>
      <c r="K104" s="151">
        <f t="shared" si="27"/>
        <v>206350.91334</v>
      </c>
      <c r="L104" s="298"/>
      <c r="M104" s="296"/>
      <c r="N104" s="299"/>
      <c r="O104" s="291"/>
      <c r="P104" s="291">
        <f t="shared" si="52"/>
        <v>206350.91334</v>
      </c>
      <c r="Q104" s="82"/>
      <c r="R104" s="291"/>
      <c r="S104" s="82">
        <v>1</v>
      </c>
      <c r="T104" s="291">
        <f t="shared" si="53"/>
        <v>17697</v>
      </c>
      <c r="U104" s="82"/>
      <c r="V104" s="291"/>
      <c r="W104" s="291">
        <f t="shared" si="50"/>
        <v>224047.91334</v>
      </c>
      <c r="X104" s="247">
        <v>1</v>
      </c>
      <c r="Y104" s="9">
        <f t="shared" si="54"/>
        <v>224047.91334</v>
      </c>
      <c r="Z104" s="286">
        <f t="shared" si="38"/>
        <v>1</v>
      </c>
      <c r="AA104" s="151">
        <f t="shared" si="47"/>
        <v>224047.91334</v>
      </c>
      <c r="AB104" s="247">
        <v>1</v>
      </c>
      <c r="AC104" s="9">
        <f t="shared" si="55"/>
        <v>187591.7394</v>
      </c>
      <c r="AD104" s="177"/>
      <c r="AE104" s="177"/>
      <c r="AF104" s="177"/>
      <c r="AG104" s="65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</row>
    <row r="105" spans="1:43" s="75" customFormat="1" ht="33.75">
      <c r="A105" s="60">
        <v>98</v>
      </c>
      <c r="B105" s="355" t="s">
        <v>270</v>
      </c>
      <c r="C105" s="302" t="s">
        <v>165</v>
      </c>
      <c r="D105" s="160" t="s">
        <v>240</v>
      </c>
      <c r="E105" s="247"/>
      <c r="F105" s="296">
        <v>17697</v>
      </c>
      <c r="G105" s="247">
        <v>4.06</v>
      </c>
      <c r="H105" s="9" t="s">
        <v>40</v>
      </c>
      <c r="I105" s="151">
        <f t="shared" si="51"/>
        <v>71849.81999999999</v>
      </c>
      <c r="J105" s="151">
        <f t="shared" si="33"/>
        <v>168128.57879999996</v>
      </c>
      <c r="K105" s="151">
        <f t="shared" si="27"/>
        <v>184941.43667999998</v>
      </c>
      <c r="L105" s="298"/>
      <c r="M105" s="296"/>
      <c r="N105" s="299"/>
      <c r="O105" s="291"/>
      <c r="P105" s="291">
        <f t="shared" si="52"/>
        <v>184941.43667999998</v>
      </c>
      <c r="Q105" s="82"/>
      <c r="R105" s="291"/>
      <c r="S105" s="82">
        <v>1</v>
      </c>
      <c r="T105" s="291">
        <f t="shared" si="53"/>
        <v>17697</v>
      </c>
      <c r="U105" s="82"/>
      <c r="V105" s="291"/>
      <c r="W105" s="291">
        <f t="shared" si="50"/>
        <v>202638.43667999998</v>
      </c>
      <c r="X105" s="247">
        <v>1</v>
      </c>
      <c r="Y105" s="9">
        <f t="shared" si="54"/>
        <v>202638.43667999998</v>
      </c>
      <c r="Z105" s="286">
        <f t="shared" si="38"/>
        <v>1</v>
      </c>
      <c r="AA105" s="151">
        <f t="shared" si="47"/>
        <v>202638.43667999998</v>
      </c>
      <c r="AB105" s="247">
        <v>1</v>
      </c>
      <c r="AC105" s="9">
        <f t="shared" si="55"/>
        <v>168128.57879999996</v>
      </c>
      <c r="AD105" s="177"/>
      <c r="AE105" s="177"/>
      <c r="AF105" s="177"/>
      <c r="AG105" s="65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</row>
    <row r="106" spans="1:43" s="75" customFormat="1" ht="33.75">
      <c r="A106" s="60">
        <v>99</v>
      </c>
      <c r="B106" s="355" t="s">
        <v>270</v>
      </c>
      <c r="C106" s="247" t="s">
        <v>170</v>
      </c>
      <c r="D106" s="160"/>
      <c r="E106" s="289"/>
      <c r="F106" s="161">
        <v>17697</v>
      </c>
      <c r="G106" s="90">
        <v>3.41</v>
      </c>
      <c r="H106" s="9" t="s">
        <v>41</v>
      </c>
      <c r="I106" s="151">
        <f t="shared" si="51"/>
        <v>60346.770000000004</v>
      </c>
      <c r="J106" s="151">
        <f>I106*2.34</f>
        <v>141211.4418</v>
      </c>
      <c r="K106" s="151">
        <f>J106*1.1</f>
        <v>155332.58598</v>
      </c>
      <c r="L106" s="170"/>
      <c r="M106" s="161"/>
      <c r="N106" s="171"/>
      <c r="O106" s="162"/>
      <c r="P106" s="162">
        <f t="shared" si="52"/>
        <v>155332.58598</v>
      </c>
      <c r="Q106" s="163"/>
      <c r="R106" s="162"/>
      <c r="S106" s="163">
        <v>1</v>
      </c>
      <c r="T106" s="162">
        <f t="shared" si="53"/>
        <v>17697</v>
      </c>
      <c r="U106" s="163"/>
      <c r="V106" s="162"/>
      <c r="W106" s="162">
        <f>P106+R106+V106+T106</f>
        <v>173029.58598</v>
      </c>
      <c r="X106" s="90">
        <v>1</v>
      </c>
      <c r="Y106" s="151">
        <f t="shared" si="54"/>
        <v>173029.58598</v>
      </c>
      <c r="Z106" s="286">
        <f t="shared" si="38"/>
        <v>1</v>
      </c>
      <c r="AA106" s="9">
        <f>Y106</f>
        <v>173029.58598</v>
      </c>
      <c r="AB106" s="90">
        <v>1</v>
      </c>
      <c r="AC106" s="9">
        <f t="shared" si="55"/>
        <v>141211.4418</v>
      </c>
      <c r="AD106" s="177"/>
      <c r="AE106" s="177"/>
      <c r="AF106" s="177"/>
      <c r="AG106" s="65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</row>
    <row r="107" spans="1:43" s="75" customFormat="1" ht="12.75">
      <c r="A107" s="60"/>
      <c r="B107" s="289" t="s">
        <v>272</v>
      </c>
      <c r="C107" s="302" t="s">
        <v>165</v>
      </c>
      <c r="D107" s="160" t="s">
        <v>240</v>
      </c>
      <c r="E107" s="247"/>
      <c r="F107" s="296">
        <v>17697</v>
      </c>
      <c r="G107" s="247">
        <v>4.06</v>
      </c>
      <c r="H107" s="9" t="s">
        <v>40</v>
      </c>
      <c r="I107" s="151">
        <f>F107*G107</f>
        <v>71849.81999999999</v>
      </c>
      <c r="J107" s="151">
        <f>I107*2.34</f>
        <v>168128.57879999996</v>
      </c>
      <c r="K107" s="151">
        <f>J107*1.1</f>
        <v>184941.43667999998</v>
      </c>
      <c r="L107" s="298"/>
      <c r="M107" s="296"/>
      <c r="N107" s="299"/>
      <c r="O107" s="291"/>
      <c r="P107" s="291">
        <f>K107+O107+M107</f>
        <v>184941.43667999998</v>
      </c>
      <c r="Q107" s="82"/>
      <c r="R107" s="291"/>
      <c r="S107" s="82"/>
      <c r="T107" s="291">
        <f>F107*S107</f>
        <v>0</v>
      </c>
      <c r="U107" s="82"/>
      <c r="V107" s="291"/>
      <c r="W107" s="291">
        <f>P107+R107+V107+T107</f>
        <v>184941.43667999998</v>
      </c>
      <c r="X107" s="247">
        <v>0.5</v>
      </c>
      <c r="Y107" s="9">
        <f>W107*X107</f>
        <v>92470.71833999999</v>
      </c>
      <c r="Z107" s="286">
        <f>AA107/Y107</f>
        <v>1</v>
      </c>
      <c r="AA107" s="151">
        <f>Y107</f>
        <v>92470.71833999999</v>
      </c>
      <c r="AB107" s="247"/>
      <c r="AC107" s="9">
        <f>AB107*J107</f>
        <v>0</v>
      </c>
      <c r="AD107" s="177"/>
      <c r="AE107" s="177"/>
      <c r="AF107" s="177"/>
      <c r="AG107" s="65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</row>
    <row r="108" spans="1:53" s="49" customFormat="1" ht="37.5" customHeight="1">
      <c r="A108" s="60">
        <v>100</v>
      </c>
      <c r="B108" s="55" t="s">
        <v>273</v>
      </c>
      <c r="C108" s="247" t="s">
        <v>230</v>
      </c>
      <c r="D108" s="160" t="s">
        <v>240</v>
      </c>
      <c r="E108" s="289"/>
      <c r="F108" s="296">
        <v>17697</v>
      </c>
      <c r="G108" s="90">
        <v>4.41</v>
      </c>
      <c r="H108" s="151" t="s">
        <v>40</v>
      </c>
      <c r="I108" s="151">
        <f t="shared" si="46"/>
        <v>78043.77</v>
      </c>
      <c r="J108" s="151">
        <f t="shared" si="33"/>
        <v>182622.4218</v>
      </c>
      <c r="K108" s="151">
        <f t="shared" si="27"/>
        <v>200884.66398000004</v>
      </c>
      <c r="L108" s="170"/>
      <c r="M108" s="161"/>
      <c r="N108" s="171"/>
      <c r="O108" s="162">
        <f t="shared" si="44"/>
        <v>0</v>
      </c>
      <c r="P108" s="162">
        <f t="shared" si="49"/>
        <v>200884.66398000004</v>
      </c>
      <c r="Q108" s="163"/>
      <c r="R108" s="162">
        <f>Q108*F108</f>
        <v>0</v>
      </c>
      <c r="S108" s="163"/>
      <c r="T108" s="162">
        <f aca="true" t="shared" si="56" ref="T108:T122">F108*S108</f>
        <v>0</v>
      </c>
      <c r="U108" s="163"/>
      <c r="V108" s="162">
        <f aca="true" t="shared" si="57" ref="V108:V122">F108*U108</f>
        <v>0</v>
      </c>
      <c r="W108" s="162">
        <f aca="true" t="shared" si="58" ref="W108:W122">P108+R108+V108+T108</f>
        <v>200884.66398000004</v>
      </c>
      <c r="X108" s="90">
        <v>1.75</v>
      </c>
      <c r="Y108" s="151">
        <f aca="true" t="shared" si="59" ref="Y108:Y122">W108*X108</f>
        <v>351548.1619650001</v>
      </c>
      <c r="Z108" s="286">
        <f>AA108/Y108</f>
        <v>1</v>
      </c>
      <c r="AA108" s="151">
        <f t="shared" si="47"/>
        <v>351548.1619650001</v>
      </c>
      <c r="AB108" s="90">
        <v>1</v>
      </c>
      <c r="AC108" s="9">
        <f t="shared" si="43"/>
        <v>182622.4218</v>
      </c>
      <c r="AD108" s="10"/>
      <c r="AE108" s="10"/>
      <c r="AF108" s="10"/>
      <c r="AG108" s="1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s="49" customFormat="1" ht="22.5">
      <c r="A109" s="60">
        <v>101</v>
      </c>
      <c r="B109" s="55" t="s">
        <v>273</v>
      </c>
      <c r="C109" s="7" t="s">
        <v>148</v>
      </c>
      <c r="D109" s="160" t="s">
        <v>240</v>
      </c>
      <c r="E109" s="153"/>
      <c r="F109" s="296">
        <v>17697</v>
      </c>
      <c r="G109" s="90">
        <v>4.41</v>
      </c>
      <c r="H109" s="151" t="s">
        <v>39</v>
      </c>
      <c r="I109" s="151">
        <f>F109*G109</f>
        <v>78043.77</v>
      </c>
      <c r="J109" s="151">
        <f t="shared" si="33"/>
        <v>182622.4218</v>
      </c>
      <c r="K109" s="151">
        <f t="shared" si="27"/>
        <v>200884.66398000004</v>
      </c>
      <c r="L109" s="170"/>
      <c r="M109" s="161"/>
      <c r="N109" s="171"/>
      <c r="O109" s="162">
        <f>N109*F109</f>
        <v>0</v>
      </c>
      <c r="P109" s="162">
        <f>K109+O109+M109</f>
        <v>200884.66398000004</v>
      </c>
      <c r="Q109" s="153"/>
      <c r="R109" s="153"/>
      <c r="S109" s="153"/>
      <c r="T109" s="153"/>
      <c r="U109" s="153"/>
      <c r="V109" s="153"/>
      <c r="W109" s="162">
        <f>P109+R109+V109+T109</f>
        <v>200884.66398000004</v>
      </c>
      <c r="X109" s="90">
        <v>1</v>
      </c>
      <c r="Y109" s="151">
        <f t="shared" si="59"/>
        <v>200884.66398000004</v>
      </c>
      <c r="Z109" s="286">
        <f t="shared" si="38"/>
        <v>1.0751890946812332</v>
      </c>
      <c r="AA109" s="151">
        <v>215989</v>
      </c>
      <c r="AB109" s="90">
        <v>1</v>
      </c>
      <c r="AC109" s="9">
        <v>215989</v>
      </c>
      <c r="AD109" s="10"/>
      <c r="AE109" s="10"/>
      <c r="AF109" s="10"/>
      <c r="AG109" s="1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s="49" customFormat="1" ht="22.5">
      <c r="A110" s="60">
        <v>102</v>
      </c>
      <c r="B110" s="55" t="s">
        <v>273</v>
      </c>
      <c r="C110" s="153" t="s">
        <v>172</v>
      </c>
      <c r="D110" s="153"/>
      <c r="E110" s="153"/>
      <c r="F110" s="303">
        <v>17697</v>
      </c>
      <c r="G110" s="90">
        <v>3.61</v>
      </c>
      <c r="H110" s="151" t="s">
        <v>41</v>
      </c>
      <c r="I110" s="151">
        <f>F110*G110</f>
        <v>63886.17</v>
      </c>
      <c r="J110" s="151">
        <f t="shared" si="33"/>
        <v>149493.6378</v>
      </c>
      <c r="K110" s="151">
        <f t="shared" si="27"/>
        <v>164443.00158</v>
      </c>
      <c r="L110" s="170"/>
      <c r="M110" s="161"/>
      <c r="N110" s="171"/>
      <c r="O110" s="162">
        <f>N110*F110</f>
        <v>0</v>
      </c>
      <c r="P110" s="162">
        <f>K110+O110+M110</f>
        <v>164443.00158</v>
      </c>
      <c r="Q110" s="153"/>
      <c r="R110" s="153"/>
      <c r="S110" s="153"/>
      <c r="T110" s="153"/>
      <c r="U110" s="153"/>
      <c r="V110" s="153"/>
      <c r="W110" s="162">
        <f>P110+R110+V110+T110</f>
        <v>164443.00158</v>
      </c>
      <c r="X110" s="90">
        <v>1.75</v>
      </c>
      <c r="Y110" s="151">
        <f>W110*X110</f>
        <v>287775.25276500004</v>
      </c>
      <c r="Z110" s="286">
        <f t="shared" si="38"/>
        <v>1</v>
      </c>
      <c r="AA110" s="151">
        <f>Y110</f>
        <v>287775.25276500004</v>
      </c>
      <c r="AB110" s="90">
        <v>1</v>
      </c>
      <c r="AC110" s="9">
        <v>149494</v>
      </c>
      <c r="AD110" s="10"/>
      <c r="AE110" s="10"/>
      <c r="AF110" s="10"/>
      <c r="AG110" s="1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43" s="53" customFormat="1" ht="35.25" customHeight="1">
      <c r="A111" s="60">
        <v>103</v>
      </c>
      <c r="B111" s="55" t="s">
        <v>274</v>
      </c>
      <c r="C111" s="7" t="s">
        <v>148</v>
      </c>
      <c r="D111" s="160" t="s">
        <v>239</v>
      </c>
      <c r="E111" s="153"/>
      <c r="F111" s="296">
        <v>17697</v>
      </c>
      <c r="G111" s="90">
        <v>4.29</v>
      </c>
      <c r="H111" s="151" t="s">
        <v>38</v>
      </c>
      <c r="I111" s="151">
        <f t="shared" si="46"/>
        <v>75920.13</v>
      </c>
      <c r="J111" s="151">
        <f t="shared" si="33"/>
        <v>177653.1042</v>
      </c>
      <c r="K111" s="151">
        <f t="shared" si="27"/>
        <v>195418.41462000003</v>
      </c>
      <c r="L111" s="170"/>
      <c r="M111" s="161"/>
      <c r="N111" s="171"/>
      <c r="O111" s="162">
        <f t="shared" si="44"/>
        <v>0</v>
      </c>
      <c r="P111" s="162">
        <f t="shared" si="49"/>
        <v>195418.41462000003</v>
      </c>
      <c r="Q111" s="163"/>
      <c r="R111" s="162">
        <f>Q111*F111</f>
        <v>0</v>
      </c>
      <c r="S111" s="163"/>
      <c r="T111" s="162">
        <f t="shared" si="56"/>
        <v>0</v>
      </c>
      <c r="U111" s="163"/>
      <c r="V111" s="162">
        <f t="shared" si="57"/>
        <v>0</v>
      </c>
      <c r="W111" s="162">
        <f t="shared" si="58"/>
        <v>195418.41462000003</v>
      </c>
      <c r="X111" s="90">
        <v>0.75</v>
      </c>
      <c r="Y111" s="151">
        <f t="shared" si="59"/>
        <v>146563.810965</v>
      </c>
      <c r="Z111" s="286">
        <f t="shared" si="38"/>
        <v>1.6161629425463404</v>
      </c>
      <c r="AA111" s="151">
        <v>236871</v>
      </c>
      <c r="AB111" s="90">
        <v>0.75</v>
      </c>
      <c r="AC111" s="9">
        <f>AA111*AB111</f>
        <v>177653.25</v>
      </c>
      <c r="AD111" s="10"/>
      <c r="AE111" s="10"/>
      <c r="AF111" s="10"/>
      <c r="AG111" s="1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</row>
    <row r="112" spans="1:43" s="53" customFormat="1" ht="33" customHeight="1">
      <c r="A112" s="60">
        <v>104</v>
      </c>
      <c r="B112" s="55" t="s">
        <v>274</v>
      </c>
      <c r="C112" s="7" t="s">
        <v>148</v>
      </c>
      <c r="D112" s="160"/>
      <c r="E112" s="153"/>
      <c r="F112" s="296">
        <v>17697</v>
      </c>
      <c r="G112" s="90">
        <v>3.73</v>
      </c>
      <c r="H112" s="151" t="s">
        <v>41</v>
      </c>
      <c r="I112" s="151">
        <f t="shared" si="46"/>
        <v>66009.81</v>
      </c>
      <c r="J112" s="151">
        <f t="shared" si="33"/>
        <v>154462.95539999998</v>
      </c>
      <c r="K112" s="151">
        <f t="shared" si="27"/>
        <v>169909.25094</v>
      </c>
      <c r="L112" s="170"/>
      <c r="M112" s="161"/>
      <c r="N112" s="171"/>
      <c r="O112" s="162">
        <f t="shared" si="44"/>
        <v>0</v>
      </c>
      <c r="P112" s="162">
        <f t="shared" si="49"/>
        <v>169909.25094</v>
      </c>
      <c r="Q112" s="163"/>
      <c r="R112" s="162">
        <f>Q112*F112</f>
        <v>0</v>
      </c>
      <c r="S112" s="163"/>
      <c r="T112" s="162">
        <f t="shared" si="56"/>
        <v>0</v>
      </c>
      <c r="U112" s="163"/>
      <c r="V112" s="162">
        <f t="shared" si="57"/>
        <v>0</v>
      </c>
      <c r="W112" s="162">
        <f t="shared" si="58"/>
        <v>169909.25094</v>
      </c>
      <c r="X112" s="90">
        <v>1</v>
      </c>
      <c r="Y112" s="151">
        <f t="shared" si="59"/>
        <v>169909.25094</v>
      </c>
      <c r="Z112" s="286">
        <f t="shared" si="38"/>
        <v>1</v>
      </c>
      <c r="AA112" s="151">
        <f aca="true" t="shared" si="60" ref="AA112:AA122">Y112</f>
        <v>169909.25094</v>
      </c>
      <c r="AB112" s="90">
        <v>1</v>
      </c>
      <c r="AC112" s="9">
        <f t="shared" si="43"/>
        <v>154462.95539999998</v>
      </c>
      <c r="AD112" s="10"/>
      <c r="AE112" s="10"/>
      <c r="AF112" s="10"/>
      <c r="AG112" s="1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</row>
    <row r="113" spans="1:53" s="50" customFormat="1" ht="33.75">
      <c r="A113" s="60">
        <v>105</v>
      </c>
      <c r="B113" s="55" t="s">
        <v>271</v>
      </c>
      <c r="C113" s="90" t="s">
        <v>149</v>
      </c>
      <c r="D113" s="160"/>
      <c r="E113" s="153"/>
      <c r="F113" s="162">
        <v>17697</v>
      </c>
      <c r="G113" s="90">
        <v>3.45</v>
      </c>
      <c r="H113" s="151" t="s">
        <v>41</v>
      </c>
      <c r="I113" s="151">
        <f t="shared" si="46"/>
        <v>61054.65</v>
      </c>
      <c r="J113" s="151">
        <f t="shared" si="33"/>
        <v>142867.881</v>
      </c>
      <c r="K113" s="151">
        <f t="shared" si="27"/>
        <v>157154.6691</v>
      </c>
      <c r="L113" s="160"/>
      <c r="M113" s="160"/>
      <c r="N113" s="163"/>
      <c r="O113" s="162">
        <f t="shared" si="44"/>
        <v>0</v>
      </c>
      <c r="P113" s="162">
        <f t="shared" si="49"/>
        <v>157154.6691</v>
      </c>
      <c r="Q113" s="160"/>
      <c r="R113" s="160"/>
      <c r="S113" s="163"/>
      <c r="T113" s="162">
        <f t="shared" si="56"/>
        <v>0</v>
      </c>
      <c r="U113" s="163"/>
      <c r="V113" s="162">
        <f t="shared" si="57"/>
        <v>0</v>
      </c>
      <c r="W113" s="162">
        <f t="shared" si="58"/>
        <v>157154.6691</v>
      </c>
      <c r="X113" s="234">
        <v>1.75</v>
      </c>
      <c r="Y113" s="151">
        <f t="shared" si="59"/>
        <v>275020.670925</v>
      </c>
      <c r="Z113" s="286">
        <f t="shared" si="38"/>
        <v>1</v>
      </c>
      <c r="AA113" s="151">
        <f t="shared" si="60"/>
        <v>275020.670925</v>
      </c>
      <c r="AB113" s="90">
        <v>1</v>
      </c>
      <c r="AC113" s="9">
        <f t="shared" si="43"/>
        <v>142867.881</v>
      </c>
      <c r="AD113" s="177"/>
      <c r="AE113" s="177"/>
      <c r="AF113" s="177"/>
      <c r="AG113" s="65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</row>
    <row r="114" spans="1:53" s="49" customFormat="1" ht="33.75">
      <c r="A114" s="60">
        <v>106</v>
      </c>
      <c r="B114" s="55" t="s">
        <v>271</v>
      </c>
      <c r="C114" s="90" t="s">
        <v>187</v>
      </c>
      <c r="D114" s="160" t="s">
        <v>278</v>
      </c>
      <c r="E114" s="153"/>
      <c r="F114" s="161">
        <v>17697</v>
      </c>
      <c r="G114" s="90">
        <v>4.45</v>
      </c>
      <c r="H114" s="151" t="s">
        <v>90</v>
      </c>
      <c r="I114" s="151">
        <f>F114*G114</f>
        <v>78751.65000000001</v>
      </c>
      <c r="J114" s="151">
        <f>I114*2.34</f>
        <v>184278.861</v>
      </c>
      <c r="K114" s="151">
        <f>J114*1.1</f>
        <v>202706.7471</v>
      </c>
      <c r="L114" s="160"/>
      <c r="M114" s="160"/>
      <c r="N114" s="163"/>
      <c r="O114" s="162">
        <f>N114*F114</f>
        <v>0</v>
      </c>
      <c r="P114" s="162">
        <f>K114+O114+M114</f>
        <v>202706.7471</v>
      </c>
      <c r="Q114" s="160"/>
      <c r="R114" s="160"/>
      <c r="S114" s="163"/>
      <c r="T114" s="162">
        <f>F114*S114</f>
        <v>0</v>
      </c>
      <c r="U114" s="163"/>
      <c r="V114" s="162">
        <f>F114*U114</f>
        <v>0</v>
      </c>
      <c r="W114" s="162">
        <f>P114+R114+V114+T114</f>
        <v>202706.7471</v>
      </c>
      <c r="X114" s="234">
        <v>1.5</v>
      </c>
      <c r="Y114" s="151">
        <f>W114*X114</f>
        <v>304060.12065</v>
      </c>
      <c r="Z114" s="286">
        <f>AA114/Y114</f>
        <v>1</v>
      </c>
      <c r="AA114" s="151">
        <f>Y114</f>
        <v>304060.12065</v>
      </c>
      <c r="AB114" s="90"/>
      <c r="AC114" s="9">
        <f>AB114*J114</f>
        <v>0</v>
      </c>
      <c r="AD114" s="10"/>
      <c r="AE114" s="10"/>
      <c r="AF114" s="10"/>
      <c r="AG114" s="1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s="49" customFormat="1" ht="33" customHeight="1">
      <c r="A115" s="60">
        <v>107</v>
      </c>
      <c r="B115" s="55" t="s">
        <v>271</v>
      </c>
      <c r="C115" s="90" t="s">
        <v>217</v>
      </c>
      <c r="D115" s="160" t="s">
        <v>278</v>
      </c>
      <c r="E115" s="153"/>
      <c r="F115" s="303">
        <v>17697</v>
      </c>
      <c r="G115" s="90">
        <v>4.4</v>
      </c>
      <c r="H115" s="151" t="s">
        <v>39</v>
      </c>
      <c r="I115" s="151">
        <f t="shared" si="46"/>
        <v>77866.8</v>
      </c>
      <c r="J115" s="151">
        <f t="shared" si="33"/>
        <v>182208.312</v>
      </c>
      <c r="K115" s="151">
        <f t="shared" si="27"/>
        <v>200429.14320000002</v>
      </c>
      <c r="L115" s="160"/>
      <c r="M115" s="160"/>
      <c r="N115" s="163"/>
      <c r="O115" s="162">
        <f t="shared" si="44"/>
        <v>0</v>
      </c>
      <c r="P115" s="162">
        <f t="shared" si="49"/>
        <v>200429.14320000002</v>
      </c>
      <c r="Q115" s="160"/>
      <c r="R115" s="162">
        <f>Q115*F115</f>
        <v>0</v>
      </c>
      <c r="S115" s="163"/>
      <c r="T115" s="162">
        <f t="shared" si="56"/>
        <v>0</v>
      </c>
      <c r="U115" s="163"/>
      <c r="V115" s="162">
        <f t="shared" si="57"/>
        <v>0</v>
      </c>
      <c r="W115" s="162">
        <f t="shared" si="58"/>
        <v>200429.14320000002</v>
      </c>
      <c r="X115" s="234">
        <v>1.75</v>
      </c>
      <c r="Y115" s="151">
        <f t="shared" si="59"/>
        <v>350751.0006</v>
      </c>
      <c r="Z115" s="286">
        <f t="shared" si="38"/>
        <v>1</v>
      </c>
      <c r="AA115" s="151">
        <f t="shared" si="60"/>
        <v>350751.0006</v>
      </c>
      <c r="AB115" s="90">
        <v>1</v>
      </c>
      <c r="AC115" s="9">
        <f t="shared" si="43"/>
        <v>182208.312</v>
      </c>
      <c r="AD115" s="10"/>
      <c r="AE115" s="10"/>
      <c r="AF115" s="10"/>
      <c r="AG115" s="1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s="49" customFormat="1" ht="22.5">
      <c r="A116" s="77">
        <v>108</v>
      </c>
      <c r="B116" s="55" t="s">
        <v>275</v>
      </c>
      <c r="C116" s="7" t="s">
        <v>148</v>
      </c>
      <c r="D116" s="151" t="s">
        <v>238</v>
      </c>
      <c r="E116" s="153"/>
      <c r="F116" s="303">
        <v>17697</v>
      </c>
      <c r="G116" s="90">
        <v>4.53</v>
      </c>
      <c r="H116" s="151" t="s">
        <v>39</v>
      </c>
      <c r="I116" s="151">
        <f t="shared" si="46"/>
        <v>80167.41</v>
      </c>
      <c r="J116" s="151">
        <f t="shared" si="33"/>
        <v>187591.7394</v>
      </c>
      <c r="K116" s="151">
        <f t="shared" si="27"/>
        <v>206350.91334</v>
      </c>
      <c r="L116" s="160"/>
      <c r="M116" s="160"/>
      <c r="N116" s="163"/>
      <c r="O116" s="162">
        <f t="shared" si="44"/>
        <v>0</v>
      </c>
      <c r="P116" s="162">
        <f t="shared" si="49"/>
        <v>206350.91334</v>
      </c>
      <c r="Q116" s="163">
        <v>0.2</v>
      </c>
      <c r="R116" s="162">
        <f>Q116*F116</f>
        <v>3539.4</v>
      </c>
      <c r="S116" s="163"/>
      <c r="T116" s="162">
        <f t="shared" si="56"/>
        <v>0</v>
      </c>
      <c r="U116" s="163"/>
      <c r="V116" s="162">
        <f t="shared" si="57"/>
        <v>0</v>
      </c>
      <c r="W116" s="162">
        <f t="shared" si="58"/>
        <v>209890.31334</v>
      </c>
      <c r="X116" s="234">
        <v>0.75</v>
      </c>
      <c r="Y116" s="151">
        <f t="shared" si="59"/>
        <v>157417.735005</v>
      </c>
      <c r="Z116" s="286">
        <f t="shared" si="38"/>
        <v>1</v>
      </c>
      <c r="AA116" s="151">
        <f t="shared" si="60"/>
        <v>157417.735005</v>
      </c>
      <c r="AB116" s="90">
        <v>0.75</v>
      </c>
      <c r="AC116" s="9">
        <f t="shared" si="43"/>
        <v>140693.80455</v>
      </c>
      <c r="AD116" s="10"/>
      <c r="AE116" s="10"/>
      <c r="AF116" s="10"/>
      <c r="AG116" s="1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s="49" customFormat="1" ht="22.5">
      <c r="A117" s="77">
        <v>109</v>
      </c>
      <c r="B117" s="55" t="s">
        <v>275</v>
      </c>
      <c r="C117" s="90" t="s">
        <v>209</v>
      </c>
      <c r="D117" s="151" t="s">
        <v>238</v>
      </c>
      <c r="E117" s="153"/>
      <c r="F117" s="303">
        <v>17697</v>
      </c>
      <c r="G117" s="90">
        <v>4.46</v>
      </c>
      <c r="H117" s="151" t="s">
        <v>39</v>
      </c>
      <c r="I117" s="151">
        <f t="shared" si="46"/>
        <v>78928.62</v>
      </c>
      <c r="J117" s="151">
        <f t="shared" si="33"/>
        <v>184692.97079999998</v>
      </c>
      <c r="K117" s="151">
        <f t="shared" si="27"/>
        <v>203162.26788</v>
      </c>
      <c r="L117" s="160"/>
      <c r="M117" s="160"/>
      <c r="N117" s="163"/>
      <c r="O117" s="162">
        <f t="shared" si="44"/>
        <v>0</v>
      </c>
      <c r="P117" s="162">
        <f t="shared" si="49"/>
        <v>203162.26788</v>
      </c>
      <c r="Q117" s="163">
        <v>0.2</v>
      </c>
      <c r="R117" s="162">
        <f>Q117*F117</f>
        <v>3539.4</v>
      </c>
      <c r="S117" s="163"/>
      <c r="T117" s="162">
        <f t="shared" si="56"/>
        <v>0</v>
      </c>
      <c r="U117" s="163"/>
      <c r="V117" s="162">
        <f t="shared" si="57"/>
        <v>0</v>
      </c>
      <c r="W117" s="162">
        <f t="shared" si="58"/>
        <v>206701.66788</v>
      </c>
      <c r="X117" s="234">
        <v>1</v>
      </c>
      <c r="Y117" s="151">
        <f t="shared" si="59"/>
        <v>206701.66788</v>
      </c>
      <c r="Z117" s="286">
        <f t="shared" si="38"/>
        <v>1</v>
      </c>
      <c r="AA117" s="151">
        <f t="shared" si="60"/>
        <v>206701.66788</v>
      </c>
      <c r="AB117" s="90">
        <v>1</v>
      </c>
      <c r="AC117" s="9">
        <f t="shared" si="43"/>
        <v>184692.97079999998</v>
      </c>
      <c r="AD117" s="10"/>
      <c r="AE117" s="10"/>
      <c r="AF117" s="10"/>
      <c r="AG117" s="1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s="49" customFormat="1" ht="22.5">
      <c r="A118" s="77">
        <v>110</v>
      </c>
      <c r="B118" s="55" t="s">
        <v>275</v>
      </c>
      <c r="C118" s="7" t="s">
        <v>148</v>
      </c>
      <c r="D118" s="151" t="s">
        <v>238</v>
      </c>
      <c r="E118" s="153"/>
      <c r="F118" s="303">
        <v>17697</v>
      </c>
      <c r="G118" s="90">
        <v>4.53</v>
      </c>
      <c r="H118" s="151" t="s">
        <v>39</v>
      </c>
      <c r="I118" s="151">
        <f>F118*G118</f>
        <v>80167.41</v>
      </c>
      <c r="J118" s="151">
        <f t="shared" si="33"/>
        <v>187591.7394</v>
      </c>
      <c r="K118" s="151">
        <f t="shared" si="27"/>
        <v>206350.91334</v>
      </c>
      <c r="L118" s="160"/>
      <c r="M118" s="160"/>
      <c r="N118" s="163"/>
      <c r="O118" s="162">
        <f>N118*F118</f>
        <v>0</v>
      </c>
      <c r="P118" s="162">
        <f>K118+O118+M118</f>
        <v>206350.91334</v>
      </c>
      <c r="Q118" s="163">
        <v>0.2</v>
      </c>
      <c r="R118" s="162">
        <f>Q118*F118</f>
        <v>3539.4</v>
      </c>
      <c r="S118" s="163"/>
      <c r="T118" s="162">
        <f>F118*S118</f>
        <v>0</v>
      </c>
      <c r="U118" s="163"/>
      <c r="V118" s="162">
        <f>F118*U118</f>
        <v>0</v>
      </c>
      <c r="W118" s="162">
        <f>P118+R118+V118+T118</f>
        <v>209890.31334</v>
      </c>
      <c r="X118" s="234">
        <v>1</v>
      </c>
      <c r="Y118" s="151">
        <f>W118*X118</f>
        <v>209890.31334</v>
      </c>
      <c r="Z118" s="286">
        <f t="shared" si="38"/>
        <v>1</v>
      </c>
      <c r="AA118" s="151">
        <f>Y118</f>
        <v>209890.31334</v>
      </c>
      <c r="AB118" s="90">
        <v>1</v>
      </c>
      <c r="AC118" s="9">
        <f>AB118*J118</f>
        <v>187591.7394</v>
      </c>
      <c r="AD118" s="10"/>
      <c r="AE118" s="10"/>
      <c r="AF118" s="10"/>
      <c r="AG118" s="1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s="49" customFormat="1" ht="28.5" customHeight="1">
      <c r="A119" s="60">
        <v>111</v>
      </c>
      <c r="B119" s="55" t="s">
        <v>275</v>
      </c>
      <c r="C119" s="7" t="s">
        <v>148</v>
      </c>
      <c r="D119" s="160" t="s">
        <v>278</v>
      </c>
      <c r="E119" s="153"/>
      <c r="F119" s="162">
        <v>17697</v>
      </c>
      <c r="G119" s="160">
        <v>4.53</v>
      </c>
      <c r="H119" s="151" t="s">
        <v>39</v>
      </c>
      <c r="I119" s="151">
        <f>F119*G119</f>
        <v>80167.41</v>
      </c>
      <c r="J119" s="151">
        <f t="shared" si="33"/>
        <v>187591.7394</v>
      </c>
      <c r="K119" s="151">
        <f t="shared" si="27"/>
        <v>206350.91334</v>
      </c>
      <c r="L119" s="160"/>
      <c r="M119" s="160"/>
      <c r="N119" s="163"/>
      <c r="O119" s="162">
        <f>N119*F119</f>
        <v>0</v>
      </c>
      <c r="P119" s="162">
        <f>K119+O119+M119</f>
        <v>206350.91334</v>
      </c>
      <c r="Q119" s="163">
        <v>0.2</v>
      </c>
      <c r="R119" s="162">
        <f>F119*Q119</f>
        <v>3539.4</v>
      </c>
      <c r="S119" s="304"/>
      <c r="T119" s="162">
        <f>F119*S119</f>
        <v>0</v>
      </c>
      <c r="U119" s="163"/>
      <c r="V119" s="162">
        <f>F119*U119</f>
        <v>0</v>
      </c>
      <c r="W119" s="162">
        <f>P119+R119+V119+T119</f>
        <v>209890.31334</v>
      </c>
      <c r="X119" s="234">
        <v>1</v>
      </c>
      <c r="Y119" s="151">
        <f t="shared" si="59"/>
        <v>209890.31334</v>
      </c>
      <c r="Z119" s="286">
        <f t="shared" si="38"/>
        <v>1</v>
      </c>
      <c r="AA119" s="151">
        <f t="shared" si="60"/>
        <v>209890.31334</v>
      </c>
      <c r="AB119" s="90">
        <v>1</v>
      </c>
      <c r="AC119" s="9">
        <f t="shared" si="43"/>
        <v>187591.7394</v>
      </c>
      <c r="AD119" s="10"/>
      <c r="AE119" s="10"/>
      <c r="AF119" s="10"/>
      <c r="AG119" s="1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s="49" customFormat="1" ht="32.25" customHeight="1">
      <c r="A120" s="60">
        <v>112</v>
      </c>
      <c r="B120" s="235" t="s">
        <v>276</v>
      </c>
      <c r="C120" s="7" t="s">
        <v>148</v>
      </c>
      <c r="D120" s="153"/>
      <c r="E120" s="153"/>
      <c r="F120" s="162">
        <v>17697</v>
      </c>
      <c r="G120" s="160">
        <v>3.73</v>
      </c>
      <c r="H120" s="160" t="s">
        <v>41</v>
      </c>
      <c r="I120" s="162">
        <f t="shared" si="46"/>
        <v>66009.81</v>
      </c>
      <c r="J120" s="151">
        <f t="shared" si="33"/>
        <v>154462.95539999998</v>
      </c>
      <c r="K120" s="151">
        <f t="shared" si="27"/>
        <v>169909.25094</v>
      </c>
      <c r="L120" s="160"/>
      <c r="M120" s="162">
        <f>F120*L120</f>
        <v>0</v>
      </c>
      <c r="N120" s="163">
        <v>0.4</v>
      </c>
      <c r="O120" s="162">
        <f t="shared" si="44"/>
        <v>7078.8</v>
      </c>
      <c r="P120" s="162">
        <f t="shared" si="49"/>
        <v>176988.05094</v>
      </c>
      <c r="Q120" s="160"/>
      <c r="R120" s="162"/>
      <c r="S120" s="90"/>
      <c r="T120" s="162"/>
      <c r="U120" s="90">
        <v>1</v>
      </c>
      <c r="V120" s="162">
        <f>I120*U120</f>
        <v>66009.81</v>
      </c>
      <c r="W120" s="162">
        <f>K120+O120</f>
        <v>176988.05094</v>
      </c>
      <c r="X120" s="234">
        <v>1.5</v>
      </c>
      <c r="Y120" s="151">
        <f t="shared" si="59"/>
        <v>265482.07641</v>
      </c>
      <c r="Z120" s="286">
        <f t="shared" si="38"/>
        <v>0.9575750025677601</v>
      </c>
      <c r="AA120" s="151">
        <v>254219</v>
      </c>
      <c r="AB120" s="90">
        <v>1</v>
      </c>
      <c r="AC120" s="9">
        <f>AA120</f>
        <v>254219</v>
      </c>
      <c r="AD120" s="10"/>
      <c r="AE120" s="10"/>
      <c r="AF120" s="10"/>
      <c r="AG120" s="1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s="49" customFormat="1" ht="29.25" customHeight="1">
      <c r="A121" s="60">
        <v>113</v>
      </c>
      <c r="B121" s="235" t="s">
        <v>276</v>
      </c>
      <c r="C121" s="90" t="s">
        <v>217</v>
      </c>
      <c r="D121" s="153" t="s">
        <v>240</v>
      </c>
      <c r="E121" s="153"/>
      <c r="F121" s="162">
        <v>17697</v>
      </c>
      <c r="G121" s="160">
        <v>4.26</v>
      </c>
      <c r="H121" s="160" t="s">
        <v>40</v>
      </c>
      <c r="I121" s="162">
        <f>F121*G121</f>
        <v>75389.22</v>
      </c>
      <c r="J121" s="151">
        <f t="shared" si="33"/>
        <v>176410.77479999998</v>
      </c>
      <c r="K121" s="151">
        <f t="shared" si="27"/>
        <v>194051.85228</v>
      </c>
      <c r="L121" s="160"/>
      <c r="M121" s="162">
        <f>F121*L121</f>
        <v>0</v>
      </c>
      <c r="N121" s="163">
        <v>0.4</v>
      </c>
      <c r="O121" s="162">
        <f t="shared" si="44"/>
        <v>7078.8</v>
      </c>
      <c r="P121" s="162">
        <f t="shared" si="49"/>
        <v>201130.65227999998</v>
      </c>
      <c r="Q121" s="160"/>
      <c r="R121" s="162"/>
      <c r="S121" s="90"/>
      <c r="T121" s="162"/>
      <c r="U121" s="90">
        <v>2</v>
      </c>
      <c r="V121" s="162">
        <f>I121*U121</f>
        <v>150778.44</v>
      </c>
      <c r="W121" s="162">
        <f>K121+O121</f>
        <v>201130.65227999998</v>
      </c>
      <c r="X121" s="234">
        <v>1</v>
      </c>
      <c r="Y121" s="151">
        <f t="shared" si="59"/>
        <v>201130.65227999998</v>
      </c>
      <c r="Z121" s="286">
        <f t="shared" si="38"/>
        <v>1</v>
      </c>
      <c r="AA121" s="151">
        <f t="shared" si="60"/>
        <v>201130.65227999998</v>
      </c>
      <c r="AB121" s="90">
        <v>1</v>
      </c>
      <c r="AC121" s="9">
        <f t="shared" si="43"/>
        <v>176410.77479999998</v>
      </c>
      <c r="AD121" s="10"/>
      <c r="AE121" s="10"/>
      <c r="AF121" s="10"/>
      <c r="AG121" s="1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s="49" customFormat="1" ht="35.25" customHeight="1">
      <c r="A122" s="60">
        <v>114</v>
      </c>
      <c r="B122" s="235" t="s">
        <v>276</v>
      </c>
      <c r="C122" s="90" t="s">
        <v>261</v>
      </c>
      <c r="D122" s="153" t="s">
        <v>240</v>
      </c>
      <c r="E122" s="153"/>
      <c r="F122" s="162">
        <v>17697</v>
      </c>
      <c r="G122" s="90">
        <v>4.34</v>
      </c>
      <c r="H122" s="151" t="s">
        <v>40</v>
      </c>
      <c r="I122" s="151">
        <f t="shared" si="46"/>
        <v>76804.98</v>
      </c>
      <c r="J122" s="151">
        <f t="shared" si="33"/>
        <v>179723.65319999997</v>
      </c>
      <c r="K122" s="151">
        <f t="shared" si="27"/>
        <v>197696.01851999998</v>
      </c>
      <c r="L122" s="160"/>
      <c r="M122" s="160"/>
      <c r="N122" s="163"/>
      <c r="O122" s="305">
        <f t="shared" si="44"/>
        <v>0</v>
      </c>
      <c r="P122" s="162">
        <f t="shared" si="49"/>
        <v>197696.01851999998</v>
      </c>
      <c r="Q122" s="160"/>
      <c r="R122" s="162">
        <f>F122*Q122</f>
        <v>0</v>
      </c>
      <c r="S122" s="163"/>
      <c r="T122" s="162">
        <f t="shared" si="56"/>
        <v>0</v>
      </c>
      <c r="U122" s="163"/>
      <c r="V122" s="162">
        <f t="shared" si="57"/>
        <v>0</v>
      </c>
      <c r="W122" s="162">
        <f t="shared" si="58"/>
        <v>197696.01851999998</v>
      </c>
      <c r="X122" s="234">
        <v>1.5</v>
      </c>
      <c r="Y122" s="151">
        <f t="shared" si="59"/>
        <v>296544.02778</v>
      </c>
      <c r="Z122" s="286">
        <f t="shared" si="38"/>
        <v>1</v>
      </c>
      <c r="AA122" s="151">
        <f t="shared" si="60"/>
        <v>296544.02778</v>
      </c>
      <c r="AB122" s="90">
        <v>1.5</v>
      </c>
      <c r="AC122" s="9">
        <f t="shared" si="43"/>
        <v>269585.4798</v>
      </c>
      <c r="AD122" s="10"/>
      <c r="AE122" s="10"/>
      <c r="AF122" s="10"/>
      <c r="AG122" s="1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s="49" customFormat="1" ht="33.75" customHeight="1">
      <c r="A123" s="60">
        <v>115</v>
      </c>
      <c r="B123" s="55" t="s">
        <v>277</v>
      </c>
      <c r="C123" s="7" t="s">
        <v>148</v>
      </c>
      <c r="D123" s="160"/>
      <c r="E123" s="153"/>
      <c r="F123" s="162">
        <v>17697</v>
      </c>
      <c r="G123" s="160">
        <v>3.73</v>
      </c>
      <c r="H123" s="151" t="s">
        <v>41</v>
      </c>
      <c r="I123" s="151">
        <f>G123*17697</f>
        <v>66009.81</v>
      </c>
      <c r="J123" s="151">
        <f t="shared" si="33"/>
        <v>154462.95539999998</v>
      </c>
      <c r="K123" s="151">
        <f t="shared" si="27"/>
        <v>169909.25094</v>
      </c>
      <c r="L123" s="153"/>
      <c r="M123" s="153"/>
      <c r="N123" s="171"/>
      <c r="O123" s="162">
        <f>N123*F123%</f>
        <v>0</v>
      </c>
      <c r="P123" s="162">
        <f>K123</f>
        <v>169909.25094</v>
      </c>
      <c r="Q123" s="171">
        <v>0.5</v>
      </c>
      <c r="R123" s="151">
        <f>Q123*17697</f>
        <v>8848.5</v>
      </c>
      <c r="S123" s="163">
        <v>1.9</v>
      </c>
      <c r="T123" s="162">
        <f>F123*S123</f>
        <v>33624.299999999996</v>
      </c>
      <c r="U123" s="163"/>
      <c r="V123" s="162">
        <f>F123*U123</f>
        <v>0</v>
      </c>
      <c r="W123" s="162">
        <f>P123+R123+T123</f>
        <v>212382.05094</v>
      </c>
      <c r="X123" s="90">
        <v>1</v>
      </c>
      <c r="Y123" s="151">
        <f>W123*X123</f>
        <v>212382.05094</v>
      </c>
      <c r="Z123" s="286">
        <f t="shared" si="38"/>
        <v>0.9999997601492228</v>
      </c>
      <c r="AA123" s="151">
        <v>212382</v>
      </c>
      <c r="AB123" s="90">
        <v>1</v>
      </c>
      <c r="AC123" s="151">
        <f>AA123</f>
        <v>212382</v>
      </c>
      <c r="AD123" s="209" t="s">
        <v>86</v>
      </c>
      <c r="AE123" s="10"/>
      <c r="AF123" s="10"/>
      <c r="AG123" s="1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s="49" customFormat="1" ht="37.5" customHeight="1">
      <c r="A124" s="60">
        <v>116</v>
      </c>
      <c r="B124" s="55" t="s">
        <v>277</v>
      </c>
      <c r="C124" s="7" t="s">
        <v>148</v>
      </c>
      <c r="D124" s="160"/>
      <c r="E124" s="153"/>
      <c r="F124" s="162">
        <v>17697</v>
      </c>
      <c r="G124" s="160">
        <v>3.73</v>
      </c>
      <c r="H124" s="151" t="s">
        <v>41</v>
      </c>
      <c r="I124" s="151">
        <f>G124*17697</f>
        <v>66009.81</v>
      </c>
      <c r="J124" s="151">
        <f t="shared" si="33"/>
        <v>154462.95539999998</v>
      </c>
      <c r="K124" s="151">
        <f t="shared" si="27"/>
        <v>169909.25094</v>
      </c>
      <c r="L124" s="153"/>
      <c r="M124" s="153"/>
      <c r="N124" s="171"/>
      <c r="O124" s="162">
        <f>N124*F124%</f>
        <v>0</v>
      </c>
      <c r="P124" s="162">
        <f>K124</f>
        <v>169909.25094</v>
      </c>
      <c r="Q124" s="171">
        <v>0.5</v>
      </c>
      <c r="R124" s="151">
        <f>Q124*17697</f>
        <v>8848.5</v>
      </c>
      <c r="S124" s="163">
        <v>1.9</v>
      </c>
      <c r="T124" s="162">
        <f>F124*S124</f>
        <v>33624.299999999996</v>
      </c>
      <c r="U124" s="163"/>
      <c r="V124" s="162"/>
      <c r="W124" s="162">
        <f>P124+R124+T124</f>
        <v>212382.05094</v>
      </c>
      <c r="X124" s="90">
        <v>1</v>
      </c>
      <c r="Y124" s="151">
        <f>W124*X124</f>
        <v>212382.05094</v>
      </c>
      <c r="Z124" s="286">
        <f t="shared" si="38"/>
        <v>0.9999997601492228</v>
      </c>
      <c r="AA124" s="151">
        <v>212382</v>
      </c>
      <c r="AB124" s="90">
        <v>1</v>
      </c>
      <c r="AC124" s="151">
        <f>AA124</f>
        <v>212382</v>
      </c>
      <c r="AD124" s="209" t="s">
        <v>86</v>
      </c>
      <c r="AE124" s="10"/>
      <c r="AF124" s="10"/>
      <c r="AG124" s="1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s="49" customFormat="1" ht="35.25" customHeight="1">
      <c r="A125" s="60">
        <v>117</v>
      </c>
      <c r="B125" s="55" t="s">
        <v>277</v>
      </c>
      <c r="C125" s="7" t="s">
        <v>148</v>
      </c>
      <c r="D125" s="160"/>
      <c r="E125" s="153"/>
      <c r="F125" s="162">
        <v>17697</v>
      </c>
      <c r="G125" s="160">
        <v>3.73</v>
      </c>
      <c r="H125" s="151" t="s">
        <v>41</v>
      </c>
      <c r="I125" s="151">
        <f>G125*17697</f>
        <v>66009.81</v>
      </c>
      <c r="J125" s="151">
        <f t="shared" si="33"/>
        <v>154462.95539999998</v>
      </c>
      <c r="K125" s="151">
        <f t="shared" si="27"/>
        <v>169909.25094</v>
      </c>
      <c r="L125" s="153"/>
      <c r="M125" s="153"/>
      <c r="N125" s="171"/>
      <c r="O125" s="162">
        <f>N125*F125%</f>
        <v>0</v>
      </c>
      <c r="P125" s="162">
        <f>K125</f>
        <v>169909.25094</v>
      </c>
      <c r="Q125" s="171">
        <v>0.5</v>
      </c>
      <c r="R125" s="151">
        <f>Q125*17697</f>
        <v>8848.5</v>
      </c>
      <c r="S125" s="163">
        <v>1.9</v>
      </c>
      <c r="T125" s="162">
        <f>F125*S125</f>
        <v>33624.299999999996</v>
      </c>
      <c r="U125" s="163"/>
      <c r="V125" s="162">
        <f>F125*U125</f>
        <v>0</v>
      </c>
      <c r="W125" s="162">
        <f>P125+R125+T125</f>
        <v>212382.05094</v>
      </c>
      <c r="X125" s="90">
        <v>1</v>
      </c>
      <c r="Y125" s="151">
        <f>W125*X125</f>
        <v>212382.05094</v>
      </c>
      <c r="Z125" s="286">
        <f t="shared" si="38"/>
        <v>0.9999997601492228</v>
      </c>
      <c r="AA125" s="151">
        <v>212382</v>
      </c>
      <c r="AB125" s="90">
        <v>1</v>
      </c>
      <c r="AC125" s="151">
        <f>AA125</f>
        <v>212382</v>
      </c>
      <c r="AD125" s="10"/>
      <c r="AE125" s="10"/>
      <c r="AF125" s="10"/>
      <c r="AG125" s="1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s="49" customFormat="1" ht="45">
      <c r="A126" s="60">
        <v>118</v>
      </c>
      <c r="B126" s="55" t="s">
        <v>277</v>
      </c>
      <c r="C126" s="7" t="s">
        <v>148</v>
      </c>
      <c r="D126" s="160"/>
      <c r="E126" s="153"/>
      <c r="F126" s="162">
        <v>17697</v>
      </c>
      <c r="G126" s="160">
        <v>3.73</v>
      </c>
      <c r="H126" s="151" t="s">
        <v>40</v>
      </c>
      <c r="I126" s="151">
        <f>G126*17697</f>
        <v>66009.81</v>
      </c>
      <c r="J126" s="151">
        <f t="shared" si="33"/>
        <v>154462.95539999998</v>
      </c>
      <c r="K126" s="151">
        <f aca="true" t="shared" si="61" ref="K126:K188">J126*1.1</f>
        <v>169909.25094</v>
      </c>
      <c r="L126" s="153"/>
      <c r="M126" s="153"/>
      <c r="N126" s="171"/>
      <c r="O126" s="162">
        <f>N126*F126%</f>
        <v>0</v>
      </c>
      <c r="P126" s="162">
        <f>K126</f>
        <v>169909.25094</v>
      </c>
      <c r="Q126" s="171">
        <v>0.5</v>
      </c>
      <c r="R126" s="151">
        <f>Q126*17697</f>
        <v>8848.5</v>
      </c>
      <c r="S126" s="163">
        <v>1.9</v>
      </c>
      <c r="T126" s="162">
        <f>F126*S126</f>
        <v>33624.299999999996</v>
      </c>
      <c r="U126" s="163"/>
      <c r="V126" s="162">
        <f>F126*U126</f>
        <v>0</v>
      </c>
      <c r="W126" s="162">
        <f>P126+R126+T126</f>
        <v>212382.05094</v>
      </c>
      <c r="X126" s="90">
        <v>1</v>
      </c>
      <c r="Y126" s="151">
        <f>W126*X126</f>
        <v>212382.05094</v>
      </c>
      <c r="Z126" s="286">
        <f t="shared" si="38"/>
        <v>1</v>
      </c>
      <c r="AA126" s="151">
        <f>Y126</f>
        <v>212382.05094</v>
      </c>
      <c r="AB126" s="90">
        <v>1</v>
      </c>
      <c r="AC126" s="151">
        <f>AA126</f>
        <v>212382.05094</v>
      </c>
      <c r="AD126" s="209" t="s">
        <v>86</v>
      </c>
      <c r="AE126" s="10"/>
      <c r="AF126" s="10"/>
      <c r="AG126" s="1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s="49" customFormat="1" ht="12.75">
      <c r="A127" s="60"/>
      <c r="B127" s="174" t="s">
        <v>154</v>
      </c>
      <c r="C127" s="174"/>
      <c r="D127" s="174"/>
      <c r="E127" s="174"/>
      <c r="F127" s="174"/>
      <c r="G127" s="174"/>
      <c r="H127" s="174"/>
      <c r="I127" s="151">
        <f t="shared" si="46"/>
        <v>0</v>
      </c>
      <c r="J127" s="151">
        <f>I127*2.05</f>
        <v>0</v>
      </c>
      <c r="K127" s="151">
        <f t="shared" si="61"/>
        <v>0</v>
      </c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8">
        <f aca="true" t="shared" si="62" ref="X127:AC127">SUM(X23:X126)</f>
        <v>114</v>
      </c>
      <c r="Y127" s="172">
        <f t="shared" si="62"/>
        <v>22824140.773275</v>
      </c>
      <c r="Z127" s="178">
        <f t="shared" si="62"/>
        <v>104.84040315938252</v>
      </c>
      <c r="AA127" s="172">
        <f t="shared" si="62"/>
        <v>22951768.896579996</v>
      </c>
      <c r="AB127" s="178">
        <f t="shared" si="62"/>
        <v>101.75</v>
      </c>
      <c r="AC127" s="172">
        <f t="shared" si="62"/>
        <v>17703176.457039997</v>
      </c>
      <c r="AD127" s="10"/>
      <c r="AE127" s="10"/>
      <c r="AF127" s="10"/>
      <c r="AG127" s="1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s="49" customFormat="1" ht="12.75">
      <c r="A128" s="60"/>
      <c r="B128" s="174"/>
      <c r="C128" s="174"/>
      <c r="D128" s="174"/>
      <c r="E128" s="174"/>
      <c r="F128" s="174"/>
      <c r="G128" s="174"/>
      <c r="H128" s="174"/>
      <c r="I128" s="151">
        <f t="shared" si="46"/>
        <v>0</v>
      </c>
      <c r="J128" s="151">
        <f>I128*2.05</f>
        <v>0</v>
      </c>
      <c r="K128" s="151">
        <f t="shared" si="61"/>
        <v>0</v>
      </c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2"/>
      <c r="Z128" s="172"/>
      <c r="AA128" s="172"/>
      <c r="AB128" s="174"/>
      <c r="AC128" s="172"/>
      <c r="AD128" s="10"/>
      <c r="AE128" s="10"/>
      <c r="AF128" s="10"/>
      <c r="AG128" s="1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s="49" customFormat="1" ht="23.25" customHeight="1">
      <c r="A129" s="60"/>
      <c r="B129" s="394" t="s">
        <v>173</v>
      </c>
      <c r="C129" s="395"/>
      <c r="D129" s="396"/>
      <c r="E129" s="174"/>
      <c r="F129" s="174"/>
      <c r="G129" s="174"/>
      <c r="H129" s="174"/>
      <c r="I129" s="151">
        <f t="shared" si="46"/>
        <v>0</v>
      </c>
      <c r="J129" s="151">
        <f>I129*2.05</f>
        <v>0</v>
      </c>
      <c r="K129" s="151">
        <f t="shared" si="61"/>
        <v>0</v>
      </c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2"/>
      <c r="Z129" s="172"/>
      <c r="AA129" s="172"/>
      <c r="AB129" s="174"/>
      <c r="AC129" s="172"/>
      <c r="AD129" s="10"/>
      <c r="AE129" s="10"/>
      <c r="AF129" s="10"/>
      <c r="AG129" s="1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s="49" customFormat="1" ht="22.5">
      <c r="A130" s="60">
        <v>119</v>
      </c>
      <c r="B130" s="55" t="s">
        <v>255</v>
      </c>
      <c r="C130" s="90" t="s">
        <v>209</v>
      </c>
      <c r="D130" s="160" t="s">
        <v>283</v>
      </c>
      <c r="E130" s="153"/>
      <c r="F130" s="303">
        <v>17697</v>
      </c>
      <c r="G130" s="90">
        <v>5.49</v>
      </c>
      <c r="H130" s="151" t="s">
        <v>42</v>
      </c>
      <c r="I130" s="151">
        <f>G130*17697</f>
        <v>97156.53</v>
      </c>
      <c r="J130" s="151">
        <f>I130*2.34</f>
        <v>227346.28019999998</v>
      </c>
      <c r="K130" s="151">
        <f t="shared" si="61"/>
        <v>250080.90821999998</v>
      </c>
      <c r="L130" s="151"/>
      <c r="M130" s="162"/>
      <c r="N130" s="171">
        <v>0.25</v>
      </c>
      <c r="O130" s="162">
        <f>N130*17697</f>
        <v>4424.25</v>
      </c>
      <c r="P130" s="162">
        <f>O130+K130</f>
        <v>254505.15821999998</v>
      </c>
      <c r="Q130" s="151"/>
      <c r="R130" s="162"/>
      <c r="S130" s="163"/>
      <c r="T130" s="162">
        <f>P130</f>
        <v>254505.15821999998</v>
      </c>
      <c r="U130" s="163"/>
      <c r="V130" s="162">
        <f aca="true" t="shared" si="63" ref="V130:V138">F130*U130</f>
        <v>0</v>
      </c>
      <c r="W130" s="162">
        <f>T130</f>
        <v>254505.15821999998</v>
      </c>
      <c r="X130" s="234">
        <v>0.5</v>
      </c>
      <c r="Y130" s="151">
        <f aca="true" t="shared" si="64" ref="Y130:Y138">W130*X130</f>
        <v>127252.57910999999</v>
      </c>
      <c r="Z130" s="286"/>
      <c r="AA130" s="151">
        <v>127253</v>
      </c>
      <c r="AB130" s="90">
        <v>0.5</v>
      </c>
      <c r="AC130" s="173">
        <v>113673</v>
      </c>
      <c r="AD130" s="10"/>
      <c r="AE130" s="10"/>
      <c r="AF130" s="10"/>
      <c r="AG130" s="1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s="49" customFormat="1" ht="12.75">
      <c r="A131" s="60">
        <v>120</v>
      </c>
      <c r="B131" s="55" t="s">
        <v>4</v>
      </c>
      <c r="C131" s="90" t="s">
        <v>163</v>
      </c>
      <c r="D131" s="160" t="s">
        <v>239</v>
      </c>
      <c r="E131" s="153"/>
      <c r="F131" s="303">
        <v>17697</v>
      </c>
      <c r="G131" s="90">
        <v>3.98</v>
      </c>
      <c r="H131" s="151" t="s">
        <v>38</v>
      </c>
      <c r="I131" s="151">
        <f t="shared" si="46"/>
        <v>70434.06</v>
      </c>
      <c r="J131" s="151">
        <f aca="true" t="shared" si="65" ref="J131:J169">I131*2.34</f>
        <v>164815.70039999997</v>
      </c>
      <c r="K131" s="151">
        <f t="shared" si="61"/>
        <v>181297.27044</v>
      </c>
      <c r="L131" s="151"/>
      <c r="M131" s="162"/>
      <c r="N131" s="163"/>
      <c r="O131" s="162">
        <f aca="true" t="shared" si="66" ref="O131:O138">N131*F131</f>
        <v>0</v>
      </c>
      <c r="P131" s="162">
        <f aca="true" t="shared" si="67" ref="P131:P138">K131+O131+M131</f>
        <v>181297.27044</v>
      </c>
      <c r="Q131" s="151"/>
      <c r="R131" s="162"/>
      <c r="S131" s="163">
        <v>1</v>
      </c>
      <c r="T131" s="162">
        <f aca="true" t="shared" si="68" ref="T131:T138">F131*S131</f>
        <v>17697</v>
      </c>
      <c r="U131" s="163"/>
      <c r="V131" s="162">
        <f t="shared" si="63"/>
        <v>0</v>
      </c>
      <c r="W131" s="162">
        <f aca="true" t="shared" si="69" ref="W131:W138">P131+R131+V131+T131</f>
        <v>198994.27044</v>
      </c>
      <c r="X131" s="90">
        <v>0.25</v>
      </c>
      <c r="Y131" s="151">
        <f t="shared" si="64"/>
        <v>49748.56761</v>
      </c>
      <c r="Z131" s="151"/>
      <c r="AA131" s="151">
        <f aca="true" t="shared" si="70" ref="AA131:AA138">Y131</f>
        <v>49748.56761</v>
      </c>
      <c r="AB131" s="90"/>
      <c r="AC131" s="173">
        <f>AA131</f>
        <v>49748.56761</v>
      </c>
      <c r="AD131" s="10"/>
      <c r="AE131" s="10"/>
      <c r="AF131" s="10"/>
      <c r="AG131" s="1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s="49" customFormat="1" ht="21.75" customHeight="1">
      <c r="A132" s="60">
        <v>121</v>
      </c>
      <c r="B132" s="55" t="s">
        <v>4</v>
      </c>
      <c r="C132" s="7" t="s">
        <v>148</v>
      </c>
      <c r="D132" s="160" t="s">
        <v>238</v>
      </c>
      <c r="E132" s="153"/>
      <c r="F132" s="303">
        <v>17697</v>
      </c>
      <c r="G132" s="90">
        <v>4.53</v>
      </c>
      <c r="H132" s="151" t="s">
        <v>39</v>
      </c>
      <c r="I132" s="151">
        <f t="shared" si="46"/>
        <v>80167.41</v>
      </c>
      <c r="J132" s="151">
        <f t="shared" si="65"/>
        <v>187591.7394</v>
      </c>
      <c r="K132" s="151">
        <f t="shared" si="61"/>
        <v>206350.91334</v>
      </c>
      <c r="L132" s="151"/>
      <c r="M132" s="162"/>
      <c r="N132" s="163"/>
      <c r="O132" s="162">
        <f t="shared" si="66"/>
        <v>0</v>
      </c>
      <c r="P132" s="162">
        <f t="shared" si="67"/>
        <v>206350.91334</v>
      </c>
      <c r="Q132" s="160"/>
      <c r="R132" s="160"/>
      <c r="S132" s="163">
        <v>1</v>
      </c>
      <c r="T132" s="162">
        <f t="shared" si="68"/>
        <v>17697</v>
      </c>
      <c r="U132" s="163"/>
      <c r="V132" s="162">
        <f t="shared" si="63"/>
        <v>0</v>
      </c>
      <c r="W132" s="162">
        <f t="shared" si="69"/>
        <v>224047.91334</v>
      </c>
      <c r="X132" s="90">
        <v>1</v>
      </c>
      <c r="Y132" s="151">
        <f t="shared" si="64"/>
        <v>224047.91334</v>
      </c>
      <c r="Z132" s="151"/>
      <c r="AA132" s="151">
        <f t="shared" si="70"/>
        <v>224047.91334</v>
      </c>
      <c r="AB132" s="90">
        <v>1</v>
      </c>
      <c r="AC132" s="173">
        <f aca="true" t="shared" si="71" ref="AC132:AC138">J132*AB132</f>
        <v>187591.7394</v>
      </c>
      <c r="AD132" s="10"/>
      <c r="AE132" s="10"/>
      <c r="AF132" s="10"/>
      <c r="AG132" s="1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s="49" customFormat="1" ht="12.75">
      <c r="A133" s="60">
        <v>122</v>
      </c>
      <c r="B133" s="55" t="s">
        <v>4</v>
      </c>
      <c r="C133" s="90" t="s">
        <v>188</v>
      </c>
      <c r="D133" s="160" t="s">
        <v>238</v>
      </c>
      <c r="E133" s="153"/>
      <c r="F133" s="303">
        <v>17697</v>
      </c>
      <c r="G133" s="90">
        <v>4.4</v>
      </c>
      <c r="H133" s="151" t="s">
        <v>39</v>
      </c>
      <c r="I133" s="151">
        <f>F133*G133</f>
        <v>77866.8</v>
      </c>
      <c r="J133" s="151">
        <f t="shared" si="65"/>
        <v>182208.312</v>
      </c>
      <c r="K133" s="151">
        <f t="shared" si="61"/>
        <v>200429.14320000002</v>
      </c>
      <c r="L133" s="151"/>
      <c r="M133" s="162"/>
      <c r="N133" s="163"/>
      <c r="O133" s="162">
        <f>N133*F133</f>
        <v>0</v>
      </c>
      <c r="P133" s="162">
        <f>K133+O133+M133</f>
        <v>200429.14320000002</v>
      </c>
      <c r="Q133" s="160"/>
      <c r="R133" s="160"/>
      <c r="S133" s="163">
        <v>1</v>
      </c>
      <c r="T133" s="162">
        <f t="shared" si="68"/>
        <v>17697</v>
      </c>
      <c r="U133" s="163"/>
      <c r="V133" s="162"/>
      <c r="W133" s="162">
        <f t="shared" si="69"/>
        <v>218126.14320000002</v>
      </c>
      <c r="X133" s="90">
        <v>1</v>
      </c>
      <c r="Y133" s="151">
        <f t="shared" si="64"/>
        <v>218126.14320000002</v>
      </c>
      <c r="Z133" s="151"/>
      <c r="AA133" s="151">
        <f t="shared" si="70"/>
        <v>218126.14320000002</v>
      </c>
      <c r="AB133" s="90">
        <v>1</v>
      </c>
      <c r="AC133" s="173">
        <f t="shared" si="71"/>
        <v>182208.312</v>
      </c>
      <c r="AD133" s="10"/>
      <c r="AE133" s="10"/>
      <c r="AF133" s="10"/>
      <c r="AG133" s="1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s="49" customFormat="1" ht="12.75">
      <c r="A134" s="60">
        <v>123</v>
      </c>
      <c r="B134" s="55" t="s">
        <v>4</v>
      </c>
      <c r="C134" s="7" t="s">
        <v>148</v>
      </c>
      <c r="D134" s="160"/>
      <c r="E134" s="153"/>
      <c r="F134" s="303">
        <v>17697</v>
      </c>
      <c r="G134" s="90">
        <v>3.73</v>
      </c>
      <c r="H134" s="151" t="s">
        <v>41</v>
      </c>
      <c r="I134" s="151">
        <f t="shared" si="46"/>
        <v>66009.81</v>
      </c>
      <c r="J134" s="151">
        <f t="shared" si="65"/>
        <v>154462.95539999998</v>
      </c>
      <c r="K134" s="151">
        <f t="shared" si="61"/>
        <v>169909.25094</v>
      </c>
      <c r="L134" s="151"/>
      <c r="M134" s="162"/>
      <c r="N134" s="163"/>
      <c r="O134" s="162">
        <f t="shared" si="66"/>
        <v>0</v>
      </c>
      <c r="P134" s="162">
        <f t="shared" si="67"/>
        <v>169909.25094</v>
      </c>
      <c r="Q134" s="151"/>
      <c r="R134" s="151"/>
      <c r="S134" s="163">
        <v>1</v>
      </c>
      <c r="T134" s="162">
        <f t="shared" si="68"/>
        <v>17697</v>
      </c>
      <c r="U134" s="163"/>
      <c r="V134" s="162">
        <f t="shared" si="63"/>
        <v>0</v>
      </c>
      <c r="W134" s="162">
        <f t="shared" si="69"/>
        <v>187606.25094</v>
      </c>
      <c r="X134" s="90">
        <v>1</v>
      </c>
      <c r="Y134" s="151">
        <f t="shared" si="64"/>
        <v>187606.25094</v>
      </c>
      <c r="Z134" s="151"/>
      <c r="AA134" s="151">
        <f t="shared" si="70"/>
        <v>187606.25094</v>
      </c>
      <c r="AB134" s="90">
        <v>1</v>
      </c>
      <c r="AC134" s="173">
        <f t="shared" si="71"/>
        <v>154462.95539999998</v>
      </c>
      <c r="AD134" s="10"/>
      <c r="AE134" s="10"/>
      <c r="AF134" s="10"/>
      <c r="AG134" s="1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s="49" customFormat="1" ht="12.75">
      <c r="A135" s="60">
        <v>124</v>
      </c>
      <c r="B135" s="55" t="s">
        <v>4</v>
      </c>
      <c r="C135" s="7" t="s">
        <v>148</v>
      </c>
      <c r="D135" s="160"/>
      <c r="E135" s="153"/>
      <c r="F135" s="303">
        <v>17697</v>
      </c>
      <c r="G135" s="90">
        <v>3.73</v>
      </c>
      <c r="H135" s="151" t="s">
        <v>48</v>
      </c>
      <c r="I135" s="151">
        <f t="shared" si="46"/>
        <v>66009.81</v>
      </c>
      <c r="J135" s="151">
        <f t="shared" si="65"/>
        <v>154462.95539999998</v>
      </c>
      <c r="K135" s="151">
        <f t="shared" si="61"/>
        <v>169909.25094</v>
      </c>
      <c r="L135" s="151"/>
      <c r="M135" s="162"/>
      <c r="N135" s="163"/>
      <c r="O135" s="162"/>
      <c r="P135" s="162">
        <f t="shared" si="67"/>
        <v>169909.25094</v>
      </c>
      <c r="Q135" s="151"/>
      <c r="R135" s="151"/>
      <c r="S135" s="163">
        <v>1</v>
      </c>
      <c r="T135" s="162">
        <f t="shared" si="68"/>
        <v>17697</v>
      </c>
      <c r="U135" s="163"/>
      <c r="V135" s="162"/>
      <c r="W135" s="162">
        <f t="shared" si="69"/>
        <v>187606.25094</v>
      </c>
      <c r="X135" s="90">
        <v>1.25</v>
      </c>
      <c r="Y135" s="151">
        <f t="shared" si="64"/>
        <v>234507.81367499998</v>
      </c>
      <c r="Z135" s="151"/>
      <c r="AA135" s="151">
        <f t="shared" si="70"/>
        <v>234507.81367499998</v>
      </c>
      <c r="AB135" s="90">
        <v>1</v>
      </c>
      <c r="AC135" s="173">
        <f t="shared" si="71"/>
        <v>154462.95539999998</v>
      </c>
      <c r="AD135" s="209" t="s">
        <v>86</v>
      </c>
      <c r="AE135" s="10"/>
      <c r="AF135" s="10"/>
      <c r="AG135" s="1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s="49" customFormat="1" ht="12.75">
      <c r="A136" s="60">
        <v>125</v>
      </c>
      <c r="B136" s="55" t="s">
        <v>4</v>
      </c>
      <c r="C136" s="90" t="s">
        <v>167</v>
      </c>
      <c r="D136" s="160" t="s">
        <v>239</v>
      </c>
      <c r="E136" s="153"/>
      <c r="F136" s="303">
        <v>17697</v>
      </c>
      <c r="G136" s="90">
        <v>3.98</v>
      </c>
      <c r="H136" s="151" t="s">
        <v>88</v>
      </c>
      <c r="I136" s="151">
        <f t="shared" si="46"/>
        <v>70434.06</v>
      </c>
      <c r="J136" s="151">
        <f t="shared" si="65"/>
        <v>164815.70039999997</v>
      </c>
      <c r="K136" s="151">
        <f t="shared" si="61"/>
        <v>181297.27044</v>
      </c>
      <c r="L136" s="151"/>
      <c r="M136" s="162"/>
      <c r="N136" s="163"/>
      <c r="O136" s="162"/>
      <c r="P136" s="162">
        <f t="shared" si="67"/>
        <v>181297.27044</v>
      </c>
      <c r="Q136" s="151"/>
      <c r="R136" s="151"/>
      <c r="S136" s="163">
        <v>1</v>
      </c>
      <c r="T136" s="162">
        <f t="shared" si="68"/>
        <v>17697</v>
      </c>
      <c r="U136" s="163"/>
      <c r="V136" s="162"/>
      <c r="W136" s="162">
        <f t="shared" si="69"/>
        <v>198994.27044</v>
      </c>
      <c r="X136" s="90">
        <v>1</v>
      </c>
      <c r="Y136" s="151">
        <f t="shared" si="64"/>
        <v>198994.27044</v>
      </c>
      <c r="Z136" s="151"/>
      <c r="AA136" s="151">
        <f t="shared" si="70"/>
        <v>198994.27044</v>
      </c>
      <c r="AB136" s="90">
        <v>1</v>
      </c>
      <c r="AC136" s="173">
        <f t="shared" si="71"/>
        <v>164815.70039999997</v>
      </c>
      <c r="AD136" s="209"/>
      <c r="AE136" s="10"/>
      <c r="AF136" s="10"/>
      <c r="AG136" s="1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s="49" customFormat="1" ht="12.75">
      <c r="A137" s="60">
        <v>126</v>
      </c>
      <c r="B137" s="55" t="s">
        <v>4</v>
      </c>
      <c r="C137" s="90" t="s">
        <v>167</v>
      </c>
      <c r="D137" s="160"/>
      <c r="E137" s="153"/>
      <c r="F137" s="303">
        <v>17697</v>
      </c>
      <c r="G137" s="90">
        <v>3.53</v>
      </c>
      <c r="H137" s="151" t="s">
        <v>41</v>
      </c>
      <c r="I137" s="151">
        <f t="shared" si="46"/>
        <v>62470.409999999996</v>
      </c>
      <c r="J137" s="151">
        <f t="shared" si="65"/>
        <v>146180.75939999998</v>
      </c>
      <c r="K137" s="151">
        <f t="shared" si="61"/>
        <v>160798.83534</v>
      </c>
      <c r="L137" s="151"/>
      <c r="M137" s="162"/>
      <c r="N137" s="163"/>
      <c r="O137" s="162">
        <f t="shared" si="66"/>
        <v>0</v>
      </c>
      <c r="P137" s="162">
        <f t="shared" si="67"/>
        <v>160798.83534</v>
      </c>
      <c r="Q137" s="151"/>
      <c r="R137" s="151"/>
      <c r="S137" s="163">
        <v>1</v>
      </c>
      <c r="T137" s="162">
        <f t="shared" si="68"/>
        <v>17697</v>
      </c>
      <c r="U137" s="163"/>
      <c r="V137" s="162">
        <f t="shared" si="63"/>
        <v>0</v>
      </c>
      <c r="W137" s="162">
        <f t="shared" si="69"/>
        <v>178495.83534</v>
      </c>
      <c r="X137" s="90">
        <v>1</v>
      </c>
      <c r="Y137" s="151">
        <f t="shared" si="64"/>
        <v>178495.83534</v>
      </c>
      <c r="Z137" s="151"/>
      <c r="AA137" s="151">
        <f t="shared" si="70"/>
        <v>178495.83534</v>
      </c>
      <c r="AB137" s="90"/>
      <c r="AC137" s="173">
        <f t="shared" si="71"/>
        <v>0</v>
      </c>
      <c r="AD137" s="10"/>
      <c r="AE137" s="10"/>
      <c r="AF137" s="10"/>
      <c r="AG137" s="1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s="49" customFormat="1" ht="12.75">
      <c r="A138" s="60">
        <v>127</v>
      </c>
      <c r="B138" s="55" t="s">
        <v>4</v>
      </c>
      <c r="C138" s="90" t="s">
        <v>211</v>
      </c>
      <c r="D138" s="160" t="s">
        <v>239</v>
      </c>
      <c r="E138" s="153"/>
      <c r="F138" s="303">
        <v>17697</v>
      </c>
      <c r="G138" s="90">
        <v>4.1</v>
      </c>
      <c r="H138" s="151" t="s">
        <v>38</v>
      </c>
      <c r="I138" s="151">
        <f t="shared" si="46"/>
        <v>72557.7</v>
      </c>
      <c r="J138" s="151">
        <f t="shared" si="65"/>
        <v>169785.01799999998</v>
      </c>
      <c r="K138" s="151">
        <f t="shared" si="61"/>
        <v>186763.5198</v>
      </c>
      <c r="L138" s="151"/>
      <c r="M138" s="162"/>
      <c r="N138" s="163"/>
      <c r="O138" s="162">
        <f t="shared" si="66"/>
        <v>0</v>
      </c>
      <c r="P138" s="162">
        <f t="shared" si="67"/>
        <v>186763.5198</v>
      </c>
      <c r="Q138" s="151"/>
      <c r="R138" s="151"/>
      <c r="S138" s="163">
        <v>1</v>
      </c>
      <c r="T138" s="162">
        <f t="shared" si="68"/>
        <v>17697</v>
      </c>
      <c r="U138" s="163"/>
      <c r="V138" s="162">
        <f t="shared" si="63"/>
        <v>0</v>
      </c>
      <c r="W138" s="162">
        <f t="shared" si="69"/>
        <v>204460.5198</v>
      </c>
      <c r="X138" s="90">
        <v>0.75</v>
      </c>
      <c r="Y138" s="151">
        <f t="shared" si="64"/>
        <v>153345.38985</v>
      </c>
      <c r="Z138" s="151"/>
      <c r="AA138" s="151">
        <f t="shared" si="70"/>
        <v>153345.38985</v>
      </c>
      <c r="AB138" s="90">
        <v>0.75</v>
      </c>
      <c r="AC138" s="173">
        <f t="shared" si="71"/>
        <v>127338.76349999999</v>
      </c>
      <c r="AD138" s="10"/>
      <c r="AE138" s="10"/>
      <c r="AF138" s="10"/>
      <c r="AG138" s="1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s="49" customFormat="1" ht="33.75">
      <c r="A139" s="60">
        <v>128</v>
      </c>
      <c r="B139" s="55" t="s">
        <v>271</v>
      </c>
      <c r="C139" s="90" t="s">
        <v>189</v>
      </c>
      <c r="D139" s="160" t="s">
        <v>238</v>
      </c>
      <c r="E139" s="153"/>
      <c r="F139" s="303">
        <v>17697</v>
      </c>
      <c r="G139" s="90">
        <v>5.49</v>
      </c>
      <c r="H139" s="151" t="s">
        <v>42</v>
      </c>
      <c r="I139" s="151">
        <f>G139*17697</f>
        <v>97156.53</v>
      </c>
      <c r="J139" s="151">
        <f t="shared" si="65"/>
        <v>227346.28019999998</v>
      </c>
      <c r="K139" s="151">
        <f t="shared" si="61"/>
        <v>250080.90821999998</v>
      </c>
      <c r="L139" s="151"/>
      <c r="M139" s="162"/>
      <c r="N139" s="171"/>
      <c r="O139" s="162"/>
      <c r="P139" s="162">
        <f>K139</f>
        <v>250080.90821999998</v>
      </c>
      <c r="Q139" s="151"/>
      <c r="R139" s="162"/>
      <c r="S139" s="163"/>
      <c r="T139" s="162">
        <f>F139*S139</f>
        <v>0</v>
      </c>
      <c r="U139" s="163"/>
      <c r="V139" s="162">
        <f>F139*U139</f>
        <v>0</v>
      </c>
      <c r="W139" s="162">
        <f>P139+R139+V139+T139</f>
        <v>250080.90821999998</v>
      </c>
      <c r="X139" s="234">
        <v>0.5</v>
      </c>
      <c r="Y139" s="151">
        <f>W139*X139</f>
        <v>125040.45410999999</v>
      </c>
      <c r="Z139" s="286"/>
      <c r="AA139" s="151">
        <v>182983</v>
      </c>
      <c r="AB139" s="90">
        <v>0.5</v>
      </c>
      <c r="AC139" s="173">
        <f>AA139</f>
        <v>182983</v>
      </c>
      <c r="AD139" s="10"/>
      <c r="AE139" s="10"/>
      <c r="AF139" s="10"/>
      <c r="AG139" s="1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s="49" customFormat="1" ht="12.75">
      <c r="A140" s="60"/>
      <c r="B140" s="174" t="s">
        <v>154</v>
      </c>
      <c r="C140" s="174"/>
      <c r="D140" s="174"/>
      <c r="E140" s="174"/>
      <c r="F140" s="174"/>
      <c r="G140" s="174"/>
      <c r="H140" s="174"/>
      <c r="I140" s="151">
        <f>G140*17697</f>
        <v>0</v>
      </c>
      <c r="J140" s="151">
        <f t="shared" si="65"/>
        <v>0</v>
      </c>
      <c r="K140" s="151">
        <f t="shared" si="61"/>
        <v>0</v>
      </c>
      <c r="L140" s="151"/>
      <c r="M140" s="162"/>
      <c r="N140" s="171"/>
      <c r="O140" s="162"/>
      <c r="P140" s="162">
        <f>K140</f>
        <v>0</v>
      </c>
      <c r="Q140" s="174"/>
      <c r="R140" s="174"/>
      <c r="S140" s="174"/>
      <c r="T140" s="174"/>
      <c r="U140" s="174"/>
      <c r="V140" s="174"/>
      <c r="W140" s="174"/>
      <c r="X140" s="306">
        <f>SUM(X130:X139)</f>
        <v>8.25</v>
      </c>
      <c r="Y140" s="307">
        <f>SUM(Y130:Y139)</f>
        <v>1697165.217615</v>
      </c>
      <c r="Z140" s="306"/>
      <c r="AA140" s="307">
        <f>SUM(AA130:AA139)</f>
        <v>1755108.1843949999</v>
      </c>
      <c r="AB140" s="306">
        <f>SUM(AB130:AB139)</f>
        <v>6.75</v>
      </c>
      <c r="AC140" s="307">
        <f>SUM(AC130:AC139)</f>
        <v>1317284.9937099998</v>
      </c>
      <c r="AD140" s="10"/>
      <c r="AE140" s="10"/>
      <c r="AF140" s="10"/>
      <c r="AG140" s="1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s="49" customFormat="1" ht="33.75" customHeight="1">
      <c r="A141" s="60"/>
      <c r="B141" s="397" t="s">
        <v>284</v>
      </c>
      <c r="C141" s="398"/>
      <c r="D141" s="398"/>
      <c r="E141" s="398"/>
      <c r="F141" s="399"/>
      <c r="G141" s="103"/>
      <c r="H141" s="103"/>
      <c r="I141" s="151">
        <f>G141*17697</f>
        <v>0</v>
      </c>
      <c r="J141" s="151">
        <f t="shared" si="65"/>
        <v>0</v>
      </c>
      <c r="K141" s="151">
        <f t="shared" si="61"/>
        <v>0</v>
      </c>
      <c r="L141" s="151"/>
      <c r="M141" s="162"/>
      <c r="N141" s="171"/>
      <c r="O141" s="162"/>
      <c r="P141" s="162">
        <f>K141</f>
        <v>0</v>
      </c>
      <c r="Q141" s="153"/>
      <c r="R141" s="153"/>
      <c r="S141" s="153"/>
      <c r="T141" s="153"/>
      <c r="U141" s="153"/>
      <c r="V141" s="153"/>
      <c r="W141" s="153"/>
      <c r="X141" s="153"/>
      <c r="Y141" s="170"/>
      <c r="Z141" s="170"/>
      <c r="AA141" s="170"/>
      <c r="AB141" s="175"/>
      <c r="AC141" s="172"/>
      <c r="AD141" s="10"/>
      <c r="AE141" s="10"/>
      <c r="AF141" s="10"/>
      <c r="AG141" s="1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s="49" customFormat="1" ht="23.25" customHeight="1">
      <c r="A142" s="60">
        <v>129</v>
      </c>
      <c r="B142" s="235" t="s">
        <v>255</v>
      </c>
      <c r="C142" s="90" t="s">
        <v>209</v>
      </c>
      <c r="D142" s="160" t="s">
        <v>238</v>
      </c>
      <c r="E142" s="153"/>
      <c r="F142" s="162">
        <v>17697</v>
      </c>
      <c r="G142" s="90">
        <v>5.49</v>
      </c>
      <c r="H142" s="151" t="s">
        <v>42</v>
      </c>
      <c r="I142" s="151">
        <f>G142*17697</f>
        <v>97156.53</v>
      </c>
      <c r="J142" s="151">
        <f t="shared" si="65"/>
        <v>227346.28019999998</v>
      </c>
      <c r="K142" s="151">
        <f t="shared" si="61"/>
        <v>250080.90821999998</v>
      </c>
      <c r="L142" s="151"/>
      <c r="M142" s="162"/>
      <c r="N142" s="171">
        <v>0.25</v>
      </c>
      <c r="O142" s="162">
        <f>N142*17697</f>
        <v>4424.25</v>
      </c>
      <c r="P142" s="162">
        <f>O142+K142</f>
        <v>254505.15821999998</v>
      </c>
      <c r="Q142" s="160"/>
      <c r="R142" s="160"/>
      <c r="S142" s="163"/>
      <c r="T142" s="162">
        <f>F142*S142</f>
        <v>0</v>
      </c>
      <c r="U142" s="163"/>
      <c r="V142" s="162">
        <f>F142*U142</f>
        <v>0</v>
      </c>
      <c r="W142" s="162">
        <f aca="true" t="shared" si="72" ref="W142:W169">P142+R142+V142+T142</f>
        <v>254505.15821999998</v>
      </c>
      <c r="X142" s="234">
        <v>1</v>
      </c>
      <c r="Y142" s="151">
        <f>W142*X142</f>
        <v>254505.15821999998</v>
      </c>
      <c r="Z142" s="286">
        <f>AA142/Y142</f>
        <v>0.9999993783230128</v>
      </c>
      <c r="AA142" s="151">
        <v>254505</v>
      </c>
      <c r="AB142" s="90">
        <v>1</v>
      </c>
      <c r="AC142" s="173">
        <f>AA142</f>
        <v>254505</v>
      </c>
      <c r="AD142" s="173"/>
      <c r="AE142" s="173"/>
      <c r="AF142" s="173"/>
      <c r="AG142" s="123"/>
      <c r="AH142" s="142"/>
      <c r="AI142" s="80"/>
      <c r="AJ142" s="80"/>
      <c r="AK142" s="80"/>
      <c r="AL142" s="80"/>
      <c r="AM142" s="80"/>
      <c r="AN142" s="80"/>
      <c r="AO142" s="80"/>
      <c r="AP142" s="80"/>
      <c r="AQ142" s="80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s="49" customFormat="1" ht="56.25">
      <c r="A143" s="60">
        <v>130</v>
      </c>
      <c r="B143" s="55" t="s">
        <v>285</v>
      </c>
      <c r="C143" s="90" t="s">
        <v>148</v>
      </c>
      <c r="D143" s="160" t="s">
        <v>278</v>
      </c>
      <c r="E143" s="153"/>
      <c r="F143" s="161">
        <v>17697</v>
      </c>
      <c r="G143" s="90">
        <v>4.53</v>
      </c>
      <c r="H143" s="151" t="s">
        <v>39</v>
      </c>
      <c r="I143" s="151">
        <f t="shared" si="46"/>
        <v>80167.41</v>
      </c>
      <c r="J143" s="151">
        <f t="shared" si="65"/>
        <v>187591.7394</v>
      </c>
      <c r="K143" s="151">
        <f t="shared" si="61"/>
        <v>206350.91334</v>
      </c>
      <c r="L143" s="151">
        <f>K143*1.1</f>
        <v>226986.00467400003</v>
      </c>
      <c r="M143" s="151">
        <f>L143*1.1</f>
        <v>249684.60514140004</v>
      </c>
      <c r="N143" s="151"/>
      <c r="O143" s="151">
        <f>N143*1.1</f>
        <v>0</v>
      </c>
      <c r="P143" s="151">
        <f>K143</f>
        <v>206350.91334</v>
      </c>
      <c r="Q143" s="151"/>
      <c r="R143" s="160"/>
      <c r="S143" s="163"/>
      <c r="T143" s="162">
        <f>F143*S143</f>
        <v>0</v>
      </c>
      <c r="U143" s="163"/>
      <c r="V143" s="162">
        <f>F143*U143</f>
        <v>0</v>
      </c>
      <c r="W143" s="162">
        <f t="shared" si="72"/>
        <v>206350.91334</v>
      </c>
      <c r="X143" s="234">
        <v>1.5</v>
      </c>
      <c r="Y143" s="151">
        <f aca="true" t="shared" si="73" ref="Y143:Y167">W143*X143</f>
        <v>309526.37001</v>
      </c>
      <c r="Z143" s="151"/>
      <c r="AA143" s="151">
        <f>Y143</f>
        <v>309526.37001</v>
      </c>
      <c r="AB143" s="90">
        <v>1</v>
      </c>
      <c r="AC143" s="173">
        <f>J143</f>
        <v>187591.7394</v>
      </c>
      <c r="AD143" s="10"/>
      <c r="AE143" s="10"/>
      <c r="AF143" s="10"/>
      <c r="AG143" s="1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s="49" customFormat="1" ht="33.75">
      <c r="A144" s="60">
        <v>131</v>
      </c>
      <c r="B144" s="55" t="s">
        <v>285</v>
      </c>
      <c r="C144" s="247" t="s">
        <v>171</v>
      </c>
      <c r="D144" s="160" t="s">
        <v>239</v>
      </c>
      <c r="E144" s="153"/>
      <c r="F144" s="303">
        <v>17697</v>
      </c>
      <c r="G144" s="90">
        <v>3.92</v>
      </c>
      <c r="H144" s="151" t="s">
        <v>38</v>
      </c>
      <c r="I144" s="151">
        <f t="shared" si="46"/>
        <v>69372.24</v>
      </c>
      <c r="J144" s="151">
        <f t="shared" si="65"/>
        <v>162331.0416</v>
      </c>
      <c r="K144" s="151">
        <f t="shared" si="61"/>
        <v>178564.14576</v>
      </c>
      <c r="L144" s="151"/>
      <c r="M144" s="162"/>
      <c r="N144" s="163"/>
      <c r="O144" s="162">
        <f>N144*F144</f>
        <v>0</v>
      </c>
      <c r="P144" s="151">
        <f aca="true" t="shared" si="74" ref="P144:P192">K144</f>
        <v>178564.14576</v>
      </c>
      <c r="Q144" s="151"/>
      <c r="R144" s="151"/>
      <c r="S144" s="163"/>
      <c r="T144" s="162">
        <f>F144*S144</f>
        <v>0</v>
      </c>
      <c r="U144" s="163"/>
      <c r="V144" s="162">
        <f>F144*U144</f>
        <v>0</v>
      </c>
      <c r="W144" s="162">
        <f t="shared" si="72"/>
        <v>178564.14576</v>
      </c>
      <c r="X144" s="90">
        <v>1.5</v>
      </c>
      <c r="Y144" s="151">
        <f>W144*X144</f>
        <v>267846.21864000004</v>
      </c>
      <c r="Z144" s="151"/>
      <c r="AA144" s="151">
        <f aca="true" t="shared" si="75" ref="AA144:AA167">Y144</f>
        <v>267846.21864000004</v>
      </c>
      <c r="AB144" s="90">
        <v>1</v>
      </c>
      <c r="AC144" s="173">
        <f>J144</f>
        <v>162331.0416</v>
      </c>
      <c r="AD144" s="10"/>
      <c r="AE144" s="10"/>
      <c r="AF144" s="10"/>
      <c r="AG144" s="1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s="49" customFormat="1" ht="59.25" customHeight="1">
      <c r="A145" s="60">
        <v>132</v>
      </c>
      <c r="B145" s="55" t="s">
        <v>286</v>
      </c>
      <c r="C145" s="90" t="s">
        <v>148</v>
      </c>
      <c r="D145" s="160" t="s">
        <v>109</v>
      </c>
      <c r="E145" s="153"/>
      <c r="F145" s="161">
        <v>17697</v>
      </c>
      <c r="G145" s="90">
        <v>4.19</v>
      </c>
      <c r="H145" s="151" t="s">
        <v>35</v>
      </c>
      <c r="I145" s="151">
        <f t="shared" si="46"/>
        <v>74150.43000000001</v>
      </c>
      <c r="J145" s="151">
        <f t="shared" si="65"/>
        <v>173512.0062</v>
      </c>
      <c r="K145" s="151">
        <f t="shared" si="61"/>
        <v>190863.20682000002</v>
      </c>
      <c r="L145" s="151"/>
      <c r="M145" s="162"/>
      <c r="N145" s="163"/>
      <c r="O145" s="162">
        <f>F145*N145</f>
        <v>0</v>
      </c>
      <c r="P145" s="151">
        <f t="shared" si="74"/>
        <v>190863.20682000002</v>
      </c>
      <c r="Q145" s="160"/>
      <c r="R145" s="160"/>
      <c r="S145" s="163"/>
      <c r="T145" s="162">
        <f>F145*S145</f>
        <v>0</v>
      </c>
      <c r="U145" s="163"/>
      <c r="V145" s="162">
        <f>F145*U145</f>
        <v>0</v>
      </c>
      <c r="W145" s="162">
        <f t="shared" si="72"/>
        <v>190863.20682000002</v>
      </c>
      <c r="X145" s="234">
        <v>1</v>
      </c>
      <c r="Y145" s="151">
        <f>W145*X145</f>
        <v>190863.20682000002</v>
      </c>
      <c r="Z145" s="151"/>
      <c r="AA145" s="151">
        <v>263706</v>
      </c>
      <c r="AB145" s="90">
        <v>1</v>
      </c>
      <c r="AC145" s="173">
        <f aca="true" t="shared" si="76" ref="AC145:AC167">AB145*J145</f>
        <v>173512.0062</v>
      </c>
      <c r="AD145" s="10"/>
      <c r="AE145" s="10"/>
      <c r="AF145" s="10"/>
      <c r="AG145" s="1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s="49" customFormat="1" ht="56.25">
      <c r="A146" s="60">
        <v>139</v>
      </c>
      <c r="B146" s="55" t="s">
        <v>287</v>
      </c>
      <c r="C146" s="90" t="s">
        <v>148</v>
      </c>
      <c r="D146" s="160" t="s">
        <v>240</v>
      </c>
      <c r="E146" s="153"/>
      <c r="F146" s="161">
        <v>17697</v>
      </c>
      <c r="G146" s="90">
        <v>4.41</v>
      </c>
      <c r="H146" s="151" t="s">
        <v>40</v>
      </c>
      <c r="I146" s="151">
        <f t="shared" si="46"/>
        <v>78043.77</v>
      </c>
      <c r="J146" s="151">
        <f t="shared" si="65"/>
        <v>182622.4218</v>
      </c>
      <c r="K146" s="151">
        <f t="shared" si="61"/>
        <v>200884.66398000004</v>
      </c>
      <c r="L146" s="151"/>
      <c r="M146" s="162"/>
      <c r="N146" s="163"/>
      <c r="O146" s="162">
        <f>N146*F146</f>
        <v>0</v>
      </c>
      <c r="P146" s="151">
        <f t="shared" si="74"/>
        <v>200884.66398000004</v>
      </c>
      <c r="Q146" s="160"/>
      <c r="R146" s="160"/>
      <c r="S146" s="163"/>
      <c r="T146" s="162">
        <f>F146*S146</f>
        <v>0</v>
      </c>
      <c r="U146" s="163"/>
      <c r="V146" s="162">
        <f>F146*U146</f>
        <v>0</v>
      </c>
      <c r="W146" s="162">
        <f t="shared" si="72"/>
        <v>200884.66398000004</v>
      </c>
      <c r="X146" s="234">
        <v>1.5</v>
      </c>
      <c r="Y146" s="151">
        <f t="shared" si="73"/>
        <v>301326.99597000005</v>
      </c>
      <c r="Z146" s="151"/>
      <c r="AA146" s="151">
        <f t="shared" si="75"/>
        <v>301326.99597000005</v>
      </c>
      <c r="AB146" s="90">
        <v>1</v>
      </c>
      <c r="AC146" s="173">
        <f t="shared" si="76"/>
        <v>182622.4218</v>
      </c>
      <c r="AD146" s="10"/>
      <c r="AE146" s="10"/>
      <c r="AF146" s="10"/>
      <c r="AG146" s="1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s="49" customFormat="1" ht="45">
      <c r="A147" s="60">
        <v>140</v>
      </c>
      <c r="B147" s="55" t="s">
        <v>287</v>
      </c>
      <c r="C147" s="90" t="s">
        <v>189</v>
      </c>
      <c r="D147" s="160"/>
      <c r="E147" s="153"/>
      <c r="F147" s="161">
        <v>17697</v>
      </c>
      <c r="G147" s="90">
        <v>3.69</v>
      </c>
      <c r="H147" s="151" t="s">
        <v>41</v>
      </c>
      <c r="I147" s="151">
        <f t="shared" si="46"/>
        <v>65301.93</v>
      </c>
      <c r="J147" s="151">
        <f t="shared" si="65"/>
        <v>152806.51619999998</v>
      </c>
      <c r="K147" s="151">
        <f t="shared" si="61"/>
        <v>168087.16782</v>
      </c>
      <c r="L147" s="151"/>
      <c r="M147" s="162"/>
      <c r="N147" s="163"/>
      <c r="O147" s="162"/>
      <c r="P147" s="151">
        <f t="shared" si="74"/>
        <v>168087.16782</v>
      </c>
      <c r="Q147" s="160"/>
      <c r="R147" s="160"/>
      <c r="S147" s="163"/>
      <c r="T147" s="162"/>
      <c r="U147" s="163"/>
      <c r="V147" s="162"/>
      <c r="W147" s="162">
        <f t="shared" si="72"/>
        <v>168087.16782</v>
      </c>
      <c r="X147" s="234">
        <v>1.5</v>
      </c>
      <c r="Y147" s="151">
        <f t="shared" si="73"/>
        <v>252130.75173000002</v>
      </c>
      <c r="Z147" s="151"/>
      <c r="AA147" s="151">
        <f t="shared" si="75"/>
        <v>252130.75173000002</v>
      </c>
      <c r="AB147" s="90">
        <v>1</v>
      </c>
      <c r="AC147" s="173">
        <f t="shared" si="76"/>
        <v>152806.51619999998</v>
      </c>
      <c r="AD147" s="10"/>
      <c r="AE147" s="10"/>
      <c r="AF147" s="10"/>
      <c r="AG147" s="1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s="49" customFormat="1" ht="33.75">
      <c r="A148" s="60">
        <v>141</v>
      </c>
      <c r="B148" s="55" t="s">
        <v>288</v>
      </c>
      <c r="C148" s="90" t="s">
        <v>264</v>
      </c>
      <c r="D148" s="160"/>
      <c r="E148" s="153"/>
      <c r="F148" s="161">
        <v>17697</v>
      </c>
      <c r="G148" s="90">
        <v>3.36</v>
      </c>
      <c r="H148" s="151" t="s">
        <v>41</v>
      </c>
      <c r="I148" s="151">
        <f t="shared" si="46"/>
        <v>59461.92</v>
      </c>
      <c r="J148" s="151">
        <f t="shared" si="65"/>
        <v>139140.8928</v>
      </c>
      <c r="K148" s="151">
        <f t="shared" si="61"/>
        <v>153054.98208000002</v>
      </c>
      <c r="L148" s="151"/>
      <c r="M148" s="162"/>
      <c r="N148" s="163"/>
      <c r="O148" s="162"/>
      <c r="P148" s="151">
        <f t="shared" si="74"/>
        <v>153054.98208000002</v>
      </c>
      <c r="Q148" s="160"/>
      <c r="R148" s="160"/>
      <c r="S148" s="163"/>
      <c r="T148" s="162"/>
      <c r="U148" s="163"/>
      <c r="V148" s="162"/>
      <c r="W148" s="162">
        <f t="shared" si="72"/>
        <v>153054.98208000002</v>
      </c>
      <c r="X148" s="234">
        <v>1.5</v>
      </c>
      <c r="Y148" s="151">
        <f t="shared" si="73"/>
        <v>229582.47312000004</v>
      </c>
      <c r="Z148" s="151"/>
      <c r="AA148" s="151">
        <f t="shared" si="75"/>
        <v>229582.47312000004</v>
      </c>
      <c r="AB148" s="90">
        <v>1</v>
      </c>
      <c r="AC148" s="173">
        <f t="shared" si="76"/>
        <v>139140.8928</v>
      </c>
      <c r="AD148" s="10"/>
      <c r="AE148" s="10"/>
      <c r="AF148" s="10"/>
      <c r="AG148" s="1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s="49" customFormat="1" ht="56.25">
      <c r="A149" s="60">
        <v>142</v>
      </c>
      <c r="B149" s="55" t="s">
        <v>287</v>
      </c>
      <c r="C149" s="90" t="s">
        <v>148</v>
      </c>
      <c r="D149" s="160"/>
      <c r="E149" s="153"/>
      <c r="F149" s="161">
        <v>17697</v>
      </c>
      <c r="G149" s="90">
        <v>3.73</v>
      </c>
      <c r="H149" s="151" t="s">
        <v>41</v>
      </c>
      <c r="I149" s="151">
        <f t="shared" si="46"/>
        <v>66009.81</v>
      </c>
      <c r="J149" s="151">
        <f t="shared" si="65"/>
        <v>154462.95539999998</v>
      </c>
      <c r="K149" s="151">
        <f t="shared" si="61"/>
        <v>169909.25094</v>
      </c>
      <c r="L149" s="151"/>
      <c r="M149" s="162"/>
      <c r="N149" s="163"/>
      <c r="O149" s="162">
        <f aca="true" t="shared" si="77" ref="O149:O158">N149*F149</f>
        <v>0</v>
      </c>
      <c r="P149" s="151">
        <f t="shared" si="74"/>
        <v>169909.25094</v>
      </c>
      <c r="Q149" s="160"/>
      <c r="R149" s="160"/>
      <c r="S149" s="163"/>
      <c r="T149" s="162"/>
      <c r="U149" s="163"/>
      <c r="V149" s="162">
        <f>F149*U149</f>
        <v>0</v>
      </c>
      <c r="W149" s="162">
        <f t="shared" si="72"/>
        <v>169909.25094</v>
      </c>
      <c r="X149" s="234">
        <v>1</v>
      </c>
      <c r="Y149" s="151">
        <f t="shared" si="73"/>
        <v>169909.25094</v>
      </c>
      <c r="Z149" s="151"/>
      <c r="AA149" s="151">
        <f t="shared" si="75"/>
        <v>169909.25094</v>
      </c>
      <c r="AB149" s="90">
        <v>1</v>
      </c>
      <c r="AC149" s="173">
        <f t="shared" si="76"/>
        <v>154462.95539999998</v>
      </c>
      <c r="AD149" s="10"/>
      <c r="AE149" s="10"/>
      <c r="AF149" s="10"/>
      <c r="AG149" s="1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s="50" customFormat="1" ht="45">
      <c r="A150" s="60">
        <v>143</v>
      </c>
      <c r="B150" s="55" t="s">
        <v>289</v>
      </c>
      <c r="C150" s="90" t="s">
        <v>261</v>
      </c>
      <c r="D150" s="153" t="s">
        <v>278</v>
      </c>
      <c r="E150" s="153"/>
      <c r="F150" s="296">
        <v>17697</v>
      </c>
      <c r="G150" s="160">
        <v>4.46</v>
      </c>
      <c r="H150" s="160" t="s">
        <v>39</v>
      </c>
      <c r="I150" s="151">
        <f>F150*G150</f>
        <v>78928.62</v>
      </c>
      <c r="J150" s="151">
        <f>I150*2.34</f>
        <v>184692.97079999998</v>
      </c>
      <c r="K150" s="151">
        <f>J150*1.1</f>
        <v>203162.26788</v>
      </c>
      <c r="L150" s="153"/>
      <c r="M150" s="153"/>
      <c r="N150" s="171"/>
      <c r="O150" s="162">
        <f>N150*F150</f>
        <v>0</v>
      </c>
      <c r="P150" s="162">
        <f>K150+O150+M150</f>
        <v>203162.26788</v>
      </c>
      <c r="Q150" s="163"/>
      <c r="R150" s="162">
        <f>Q150*F150</f>
        <v>0</v>
      </c>
      <c r="S150" s="163"/>
      <c r="T150" s="162">
        <f>F150*S150</f>
        <v>0</v>
      </c>
      <c r="U150" s="163"/>
      <c r="V150" s="162">
        <f>F150*U150</f>
        <v>0</v>
      </c>
      <c r="W150" s="162">
        <f t="shared" si="72"/>
        <v>203162.26788</v>
      </c>
      <c r="X150" s="90">
        <v>1.5</v>
      </c>
      <c r="Y150" s="151">
        <f aca="true" t="shared" si="78" ref="Y150:Y157">W150*X150</f>
        <v>304743.40182</v>
      </c>
      <c r="Z150" s="286">
        <v>1.44028</v>
      </c>
      <c r="AA150" s="151">
        <f>Y150</f>
        <v>304743.40182</v>
      </c>
      <c r="AB150" s="90">
        <v>1</v>
      </c>
      <c r="AC150" s="9">
        <f>AB150*J150</f>
        <v>184692.97079999998</v>
      </c>
      <c r="AD150" s="177"/>
      <c r="AE150" s="177"/>
      <c r="AF150" s="177"/>
      <c r="AG150" s="65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</row>
    <row r="151" spans="1:53" s="50" customFormat="1" ht="22.5">
      <c r="A151" s="60">
        <v>144</v>
      </c>
      <c r="B151" s="153" t="s">
        <v>290</v>
      </c>
      <c r="C151" s="90" t="s">
        <v>261</v>
      </c>
      <c r="D151" s="153" t="s">
        <v>278</v>
      </c>
      <c r="E151" s="153"/>
      <c r="F151" s="296">
        <v>17697</v>
      </c>
      <c r="G151" s="160">
        <v>4.46</v>
      </c>
      <c r="H151" s="160" t="s">
        <v>39</v>
      </c>
      <c r="I151" s="151">
        <f>F151*G151</f>
        <v>78928.62</v>
      </c>
      <c r="J151" s="151">
        <f>I151*2.34</f>
        <v>184692.97079999998</v>
      </c>
      <c r="K151" s="151">
        <f>J151*1.1</f>
        <v>203162.26788</v>
      </c>
      <c r="L151" s="153"/>
      <c r="M151" s="153"/>
      <c r="N151" s="171"/>
      <c r="O151" s="162">
        <f>N151*F151</f>
        <v>0</v>
      </c>
      <c r="P151" s="162">
        <f>K151+O151+M151</f>
        <v>203162.26788</v>
      </c>
      <c r="Q151" s="163"/>
      <c r="R151" s="162">
        <f>Q151*F151</f>
        <v>0</v>
      </c>
      <c r="S151" s="163"/>
      <c r="T151" s="162">
        <f>F151*S151</f>
        <v>0</v>
      </c>
      <c r="U151" s="163"/>
      <c r="V151" s="162">
        <f>F151*U151</f>
        <v>0</v>
      </c>
      <c r="W151" s="162">
        <f t="shared" si="72"/>
        <v>203162.26788</v>
      </c>
      <c r="X151" s="90">
        <v>0.5</v>
      </c>
      <c r="Y151" s="151">
        <f t="shared" si="78"/>
        <v>101581.13394</v>
      </c>
      <c r="Z151" s="286">
        <v>2.44028</v>
      </c>
      <c r="AA151" s="151">
        <f>Y151</f>
        <v>101581.13394</v>
      </c>
      <c r="AB151" s="90"/>
      <c r="AC151" s="9">
        <f>AB151*J151</f>
        <v>0</v>
      </c>
      <c r="AD151" s="177"/>
      <c r="AE151" s="177"/>
      <c r="AF151" s="177"/>
      <c r="AG151" s="65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</row>
    <row r="152" spans="1:53" s="49" customFormat="1" ht="45">
      <c r="A152" s="60">
        <v>145</v>
      </c>
      <c r="B152" s="55" t="s">
        <v>287</v>
      </c>
      <c r="C152" s="247" t="s">
        <v>170</v>
      </c>
      <c r="D152" s="244"/>
      <c r="E152" s="248"/>
      <c r="F152" s="296">
        <v>17697</v>
      </c>
      <c r="G152" s="247">
        <v>3.41</v>
      </c>
      <c r="H152" s="9" t="s">
        <v>41</v>
      </c>
      <c r="I152" s="151">
        <f>F152*G152</f>
        <v>60346.770000000004</v>
      </c>
      <c r="J152" s="151">
        <f t="shared" si="65"/>
        <v>141211.4418</v>
      </c>
      <c r="K152" s="151">
        <f t="shared" si="61"/>
        <v>155332.58598</v>
      </c>
      <c r="L152" s="160"/>
      <c r="M152" s="160"/>
      <c r="N152" s="163"/>
      <c r="O152" s="162">
        <f>N152*F198</f>
        <v>0</v>
      </c>
      <c r="P152" s="151">
        <f t="shared" si="74"/>
        <v>155332.58598</v>
      </c>
      <c r="Q152" s="160"/>
      <c r="R152" s="160"/>
      <c r="S152" s="163"/>
      <c r="T152" s="162">
        <f>F198*S152</f>
        <v>0</v>
      </c>
      <c r="U152" s="163"/>
      <c r="V152" s="162">
        <f>F198*U152</f>
        <v>0</v>
      </c>
      <c r="W152" s="162">
        <f t="shared" si="72"/>
        <v>155332.58598</v>
      </c>
      <c r="X152" s="234">
        <v>1.5</v>
      </c>
      <c r="Y152" s="151">
        <f t="shared" si="78"/>
        <v>232998.87897000002</v>
      </c>
      <c r="Z152" s="151"/>
      <c r="AA152" s="151">
        <f t="shared" si="75"/>
        <v>232998.87897000002</v>
      </c>
      <c r="AB152" s="90">
        <v>1</v>
      </c>
      <c r="AC152" s="173">
        <f t="shared" si="76"/>
        <v>141211.4418</v>
      </c>
      <c r="AD152" s="209" t="s">
        <v>86</v>
      </c>
      <c r="AE152" s="10"/>
      <c r="AF152" s="10"/>
      <c r="AG152" s="1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s="49" customFormat="1" ht="45">
      <c r="A153" s="60">
        <v>146</v>
      </c>
      <c r="B153" s="55" t="s">
        <v>287</v>
      </c>
      <c r="C153" s="90" t="s">
        <v>166</v>
      </c>
      <c r="D153" s="160"/>
      <c r="E153" s="235"/>
      <c r="F153" s="161">
        <v>17697</v>
      </c>
      <c r="G153" s="90">
        <v>3.32</v>
      </c>
      <c r="H153" s="9" t="s">
        <v>41</v>
      </c>
      <c r="I153" s="151">
        <f t="shared" si="46"/>
        <v>58754.03999999999</v>
      </c>
      <c r="J153" s="151">
        <f t="shared" si="65"/>
        <v>137484.45359999998</v>
      </c>
      <c r="K153" s="151">
        <f t="shared" si="61"/>
        <v>151232.89896</v>
      </c>
      <c r="L153" s="151"/>
      <c r="M153" s="162"/>
      <c r="N153" s="163"/>
      <c r="O153" s="162">
        <f t="shared" si="77"/>
        <v>0</v>
      </c>
      <c r="P153" s="151">
        <f t="shared" si="74"/>
        <v>151232.89896</v>
      </c>
      <c r="Q153" s="160"/>
      <c r="R153" s="160"/>
      <c r="S153" s="163"/>
      <c r="T153" s="162">
        <f>F153*S153</f>
        <v>0</v>
      </c>
      <c r="U153" s="163"/>
      <c r="V153" s="162">
        <f aca="true" t="shared" si="79" ref="V153:V169">F153*U153</f>
        <v>0</v>
      </c>
      <c r="W153" s="162">
        <f t="shared" si="72"/>
        <v>151232.89896</v>
      </c>
      <c r="X153" s="234">
        <v>1.5</v>
      </c>
      <c r="Y153" s="151">
        <f t="shared" si="78"/>
        <v>226849.34843999997</v>
      </c>
      <c r="Z153" s="151"/>
      <c r="AA153" s="151">
        <f t="shared" si="75"/>
        <v>226849.34843999997</v>
      </c>
      <c r="AB153" s="90">
        <v>1</v>
      </c>
      <c r="AC153" s="173">
        <f t="shared" si="76"/>
        <v>137484.45359999998</v>
      </c>
      <c r="AD153" s="10"/>
      <c r="AE153" s="10"/>
      <c r="AF153" s="10"/>
      <c r="AG153" s="1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s="49" customFormat="1" ht="56.25">
      <c r="A154" s="60">
        <v>147</v>
      </c>
      <c r="B154" s="55" t="s">
        <v>287</v>
      </c>
      <c r="C154" s="90" t="s">
        <v>148</v>
      </c>
      <c r="D154" s="160" t="s">
        <v>239</v>
      </c>
      <c r="E154" s="153"/>
      <c r="F154" s="161">
        <v>17697</v>
      </c>
      <c r="G154" s="90">
        <v>4.29</v>
      </c>
      <c r="H154" s="151" t="s">
        <v>38</v>
      </c>
      <c r="I154" s="151">
        <f>F154*G154</f>
        <v>75920.13</v>
      </c>
      <c r="J154" s="151">
        <f t="shared" si="65"/>
        <v>177653.1042</v>
      </c>
      <c r="K154" s="151">
        <f t="shared" si="61"/>
        <v>195418.41462000003</v>
      </c>
      <c r="L154" s="151"/>
      <c r="M154" s="162"/>
      <c r="N154" s="163"/>
      <c r="O154" s="162">
        <f t="shared" si="77"/>
        <v>0</v>
      </c>
      <c r="P154" s="151">
        <f t="shared" si="74"/>
        <v>195418.41462000003</v>
      </c>
      <c r="Q154" s="160"/>
      <c r="R154" s="160"/>
      <c r="S154" s="163"/>
      <c r="T154" s="162"/>
      <c r="U154" s="163"/>
      <c r="V154" s="162">
        <f t="shared" si="79"/>
        <v>0</v>
      </c>
      <c r="W154" s="162">
        <f t="shared" si="72"/>
        <v>195418.41462000003</v>
      </c>
      <c r="X154" s="234">
        <v>1.5</v>
      </c>
      <c r="Y154" s="151">
        <f t="shared" si="78"/>
        <v>293127.62193</v>
      </c>
      <c r="Z154" s="151"/>
      <c r="AA154" s="151">
        <f t="shared" si="75"/>
        <v>293127.62193</v>
      </c>
      <c r="AB154" s="90">
        <v>1</v>
      </c>
      <c r="AC154" s="173">
        <f t="shared" si="76"/>
        <v>177653.1042</v>
      </c>
      <c r="AD154" s="10"/>
      <c r="AE154" s="10"/>
      <c r="AF154" s="10"/>
      <c r="AG154" s="1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s="49" customFormat="1" ht="56.25">
      <c r="A155" s="60"/>
      <c r="B155" s="55" t="s">
        <v>287</v>
      </c>
      <c r="C155" s="90" t="s">
        <v>148</v>
      </c>
      <c r="D155" s="160" t="s">
        <v>279</v>
      </c>
      <c r="E155" s="153"/>
      <c r="F155" s="161">
        <v>17697</v>
      </c>
      <c r="G155" s="90">
        <v>4.29</v>
      </c>
      <c r="H155" s="151" t="s">
        <v>41</v>
      </c>
      <c r="I155" s="151">
        <f>F155*G155</f>
        <v>75920.13</v>
      </c>
      <c r="J155" s="151">
        <f>I155*2.34</f>
        <v>177653.1042</v>
      </c>
      <c r="K155" s="151">
        <f>J155*1.1</f>
        <v>195418.41462000003</v>
      </c>
      <c r="L155" s="151"/>
      <c r="M155" s="162"/>
      <c r="N155" s="163"/>
      <c r="O155" s="162">
        <f>N155*F155</f>
        <v>0</v>
      </c>
      <c r="P155" s="151">
        <f>K155</f>
        <v>195418.41462000003</v>
      </c>
      <c r="Q155" s="160"/>
      <c r="R155" s="160"/>
      <c r="S155" s="163"/>
      <c r="T155" s="162"/>
      <c r="U155" s="163"/>
      <c r="V155" s="162">
        <f>F155*U155</f>
        <v>0</v>
      </c>
      <c r="W155" s="162">
        <f>P155+R155+V155+T155</f>
        <v>195418.41462000003</v>
      </c>
      <c r="X155" s="234">
        <v>1</v>
      </c>
      <c r="Y155" s="151">
        <f t="shared" si="78"/>
        <v>195418.41462000003</v>
      </c>
      <c r="Z155" s="151"/>
      <c r="AA155" s="151"/>
      <c r="AB155" s="90"/>
      <c r="AC155" s="173"/>
      <c r="AD155" s="10"/>
      <c r="AE155" s="10"/>
      <c r="AF155" s="10"/>
      <c r="AG155" s="1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s="49" customFormat="1" ht="45">
      <c r="A156" s="60">
        <v>148</v>
      </c>
      <c r="B156" s="55" t="s">
        <v>291</v>
      </c>
      <c r="C156" s="247" t="s">
        <v>211</v>
      </c>
      <c r="D156" s="160" t="s">
        <v>278</v>
      </c>
      <c r="E156" s="153"/>
      <c r="F156" s="161">
        <v>17697</v>
      </c>
      <c r="G156" s="90">
        <v>4.34</v>
      </c>
      <c r="H156" s="151" t="s">
        <v>39</v>
      </c>
      <c r="I156" s="151">
        <f>F156*G156</f>
        <v>76804.98</v>
      </c>
      <c r="J156" s="151">
        <f>I156*2.34</f>
        <v>179723.65319999997</v>
      </c>
      <c r="K156" s="151">
        <f>J156*1.1</f>
        <v>197696.01851999998</v>
      </c>
      <c r="L156" s="151"/>
      <c r="M156" s="162"/>
      <c r="N156" s="163"/>
      <c r="O156" s="162">
        <f>N156*F156</f>
        <v>0</v>
      </c>
      <c r="P156" s="151">
        <f>K156</f>
        <v>197696.01851999998</v>
      </c>
      <c r="Q156" s="160"/>
      <c r="R156" s="160"/>
      <c r="S156" s="163"/>
      <c r="T156" s="162"/>
      <c r="U156" s="163"/>
      <c r="V156" s="162">
        <f t="shared" si="79"/>
        <v>0</v>
      </c>
      <c r="W156" s="162">
        <f t="shared" si="72"/>
        <v>197696.01851999998</v>
      </c>
      <c r="X156" s="234">
        <v>1.5</v>
      </c>
      <c r="Y156" s="151">
        <f t="shared" si="78"/>
        <v>296544.02778</v>
      </c>
      <c r="Z156" s="151"/>
      <c r="AA156" s="151">
        <f>Y156</f>
        <v>296544.02778</v>
      </c>
      <c r="AB156" s="90">
        <v>1</v>
      </c>
      <c r="AC156" s="173">
        <f>AB156*J156</f>
        <v>179723.65319999997</v>
      </c>
      <c r="AD156" s="10"/>
      <c r="AE156" s="10"/>
      <c r="AF156" s="10"/>
      <c r="AG156" s="1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s="49" customFormat="1" ht="17.25" customHeight="1">
      <c r="A157" s="60">
        <v>149</v>
      </c>
      <c r="B157" s="55" t="s">
        <v>292</v>
      </c>
      <c r="C157" s="90" t="s">
        <v>263</v>
      </c>
      <c r="D157" s="160" t="s">
        <v>278</v>
      </c>
      <c r="E157" s="153"/>
      <c r="F157" s="303">
        <v>17697</v>
      </c>
      <c r="G157" s="90">
        <v>4.4</v>
      </c>
      <c r="H157" s="151" t="s">
        <v>39</v>
      </c>
      <c r="I157" s="151">
        <f>F157*G157</f>
        <v>77866.8</v>
      </c>
      <c r="J157" s="151">
        <f t="shared" si="65"/>
        <v>182208.312</v>
      </c>
      <c r="K157" s="151">
        <f t="shared" si="61"/>
        <v>200429.14320000002</v>
      </c>
      <c r="L157" s="160"/>
      <c r="M157" s="160"/>
      <c r="N157" s="163"/>
      <c r="O157" s="162">
        <f t="shared" si="77"/>
        <v>0</v>
      </c>
      <c r="P157" s="151">
        <f t="shared" si="74"/>
        <v>200429.14320000002</v>
      </c>
      <c r="Q157" s="160"/>
      <c r="R157" s="162">
        <f>Q157*F157</f>
        <v>0</v>
      </c>
      <c r="S157" s="163"/>
      <c r="T157" s="162">
        <f>F157*S157</f>
        <v>0</v>
      </c>
      <c r="U157" s="163"/>
      <c r="V157" s="162">
        <f t="shared" si="79"/>
        <v>0</v>
      </c>
      <c r="W157" s="162">
        <f t="shared" si="72"/>
        <v>200429.14320000002</v>
      </c>
      <c r="X157" s="234">
        <v>1.5</v>
      </c>
      <c r="Y157" s="151">
        <f t="shared" si="78"/>
        <v>300643.7148</v>
      </c>
      <c r="Z157" s="151"/>
      <c r="AA157" s="151">
        <f t="shared" si="75"/>
        <v>300643.7148</v>
      </c>
      <c r="AB157" s="90">
        <v>1</v>
      </c>
      <c r="AC157" s="173">
        <f t="shared" si="76"/>
        <v>182208.312</v>
      </c>
      <c r="AD157" s="10"/>
      <c r="AE157" s="10"/>
      <c r="AF157" s="10"/>
      <c r="AG157" s="1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s="49" customFormat="1" ht="77.25" customHeight="1">
      <c r="A158" s="60">
        <v>150</v>
      </c>
      <c r="B158" s="55" t="s">
        <v>293</v>
      </c>
      <c r="C158" s="90" t="s">
        <v>148</v>
      </c>
      <c r="D158" s="160" t="s">
        <v>278</v>
      </c>
      <c r="E158" s="153"/>
      <c r="F158" s="161">
        <v>17697</v>
      </c>
      <c r="G158" s="90">
        <v>4.53</v>
      </c>
      <c r="H158" s="151" t="s">
        <v>39</v>
      </c>
      <c r="I158" s="151">
        <f aca="true" t="shared" si="80" ref="I158:I215">F158*G158</f>
        <v>80167.41</v>
      </c>
      <c r="J158" s="151">
        <f t="shared" si="65"/>
        <v>187591.7394</v>
      </c>
      <c r="K158" s="151">
        <f t="shared" si="61"/>
        <v>206350.91334</v>
      </c>
      <c r="L158" s="151"/>
      <c r="M158" s="162"/>
      <c r="N158" s="163"/>
      <c r="O158" s="162">
        <f t="shared" si="77"/>
        <v>0</v>
      </c>
      <c r="P158" s="151">
        <f t="shared" si="74"/>
        <v>206350.91334</v>
      </c>
      <c r="Q158" s="160"/>
      <c r="R158" s="160"/>
      <c r="S158" s="163"/>
      <c r="T158" s="162"/>
      <c r="U158" s="163"/>
      <c r="V158" s="162">
        <f t="shared" si="79"/>
        <v>0</v>
      </c>
      <c r="W158" s="162">
        <f t="shared" si="72"/>
        <v>206350.91334</v>
      </c>
      <c r="X158" s="234">
        <v>1</v>
      </c>
      <c r="Y158" s="151">
        <f t="shared" si="73"/>
        <v>206350.91334</v>
      </c>
      <c r="Z158" s="286">
        <f>AA158/Y158</f>
        <v>1.681819548955334</v>
      </c>
      <c r="AA158" s="151">
        <v>347045</v>
      </c>
      <c r="AB158" s="90">
        <v>1</v>
      </c>
      <c r="AC158" s="173">
        <f>AA158*AB158</f>
        <v>347045</v>
      </c>
      <c r="AD158" s="10"/>
      <c r="AE158" s="164">
        <f>AA158+AA159+AA160+AA161+AA162+AA163+AA164+AA165+AA166+AA167+AA168+AA169</f>
        <v>3498461.8076200006</v>
      </c>
      <c r="AF158" s="164">
        <f>AC158+AC159+AC160+AC161+AC162+AC163+AC164++AC165+AC166+AC167+AC168+AC18</f>
        <v>2481511.3692</v>
      </c>
      <c r="AG158" s="1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s="49" customFormat="1" ht="74.25" customHeight="1">
      <c r="A159" s="60">
        <v>151</v>
      </c>
      <c r="B159" s="55" t="s">
        <v>293</v>
      </c>
      <c r="C159" s="90" t="s">
        <v>148</v>
      </c>
      <c r="D159" s="160" t="s">
        <v>110</v>
      </c>
      <c r="E159" s="153"/>
      <c r="F159" s="161">
        <v>17697</v>
      </c>
      <c r="G159" s="90">
        <v>4.19</v>
      </c>
      <c r="H159" s="151" t="s">
        <v>35</v>
      </c>
      <c r="I159" s="151">
        <f t="shared" si="80"/>
        <v>74150.43000000001</v>
      </c>
      <c r="J159" s="151">
        <f t="shared" si="65"/>
        <v>173512.0062</v>
      </c>
      <c r="K159" s="151">
        <f t="shared" si="61"/>
        <v>190863.20682000002</v>
      </c>
      <c r="L159" s="151"/>
      <c r="M159" s="162"/>
      <c r="N159" s="163"/>
      <c r="O159" s="162">
        <f aca="true" t="shared" si="81" ref="O159:O169">N159*F159</f>
        <v>0</v>
      </c>
      <c r="P159" s="151">
        <f t="shared" si="74"/>
        <v>190863.20682000002</v>
      </c>
      <c r="Q159" s="160"/>
      <c r="R159" s="160"/>
      <c r="S159" s="163"/>
      <c r="T159" s="162"/>
      <c r="U159" s="163"/>
      <c r="V159" s="162">
        <f t="shared" si="79"/>
        <v>0</v>
      </c>
      <c r="W159" s="162">
        <f t="shared" si="72"/>
        <v>190863.20682000002</v>
      </c>
      <c r="X159" s="234">
        <v>1.5</v>
      </c>
      <c r="Y159" s="151">
        <f>W159*X159</f>
        <v>286294.81023000006</v>
      </c>
      <c r="Z159" s="151"/>
      <c r="AA159" s="151">
        <f t="shared" si="75"/>
        <v>286294.81023000006</v>
      </c>
      <c r="AB159" s="90">
        <v>1</v>
      </c>
      <c r="AC159" s="173">
        <f t="shared" si="76"/>
        <v>173512.0062</v>
      </c>
      <c r="AD159" s="10"/>
      <c r="AE159" s="10"/>
      <c r="AF159" s="10"/>
      <c r="AG159" s="1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s="49" customFormat="1" ht="90" customHeight="1">
      <c r="A160" s="60">
        <v>152</v>
      </c>
      <c r="B160" s="55" t="s">
        <v>293</v>
      </c>
      <c r="C160" s="90" t="s">
        <v>148</v>
      </c>
      <c r="D160" s="160" t="s">
        <v>278</v>
      </c>
      <c r="E160" s="153"/>
      <c r="F160" s="161">
        <v>17697</v>
      </c>
      <c r="G160" s="90">
        <v>4.53</v>
      </c>
      <c r="H160" s="151" t="s">
        <v>39</v>
      </c>
      <c r="I160" s="151">
        <f>F160*G160</f>
        <v>80167.41</v>
      </c>
      <c r="J160" s="151">
        <f t="shared" si="65"/>
        <v>187591.7394</v>
      </c>
      <c r="K160" s="151">
        <f t="shared" si="61"/>
        <v>206350.91334</v>
      </c>
      <c r="L160" s="151"/>
      <c r="M160" s="162"/>
      <c r="N160" s="163"/>
      <c r="O160" s="162">
        <f>N160*F160</f>
        <v>0</v>
      </c>
      <c r="P160" s="151">
        <f t="shared" si="74"/>
        <v>206350.91334</v>
      </c>
      <c r="Q160" s="160"/>
      <c r="R160" s="160"/>
      <c r="S160" s="163"/>
      <c r="T160" s="162"/>
      <c r="U160" s="163"/>
      <c r="V160" s="162">
        <f t="shared" si="79"/>
        <v>0</v>
      </c>
      <c r="W160" s="162">
        <f t="shared" si="72"/>
        <v>206350.91334</v>
      </c>
      <c r="X160" s="234">
        <v>1.5</v>
      </c>
      <c r="Y160" s="151">
        <f>W160*X160</f>
        <v>309526.37001</v>
      </c>
      <c r="Z160" s="151"/>
      <c r="AA160" s="151">
        <f t="shared" si="75"/>
        <v>309526.37001</v>
      </c>
      <c r="AB160" s="90">
        <v>1</v>
      </c>
      <c r="AC160" s="173">
        <f t="shared" si="76"/>
        <v>187591.7394</v>
      </c>
      <c r="AD160" s="10"/>
      <c r="AE160" s="10"/>
      <c r="AF160" s="10"/>
      <c r="AG160" s="1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s="49" customFormat="1" ht="78" customHeight="1">
      <c r="A161" s="60">
        <v>153</v>
      </c>
      <c r="B161" s="55" t="s">
        <v>293</v>
      </c>
      <c r="C161" s="90" t="s">
        <v>211</v>
      </c>
      <c r="D161" s="160" t="s">
        <v>278</v>
      </c>
      <c r="E161" s="153"/>
      <c r="F161" s="161">
        <v>17697</v>
      </c>
      <c r="G161" s="90">
        <v>4.34</v>
      </c>
      <c r="H161" s="151" t="s">
        <v>39</v>
      </c>
      <c r="I161" s="151">
        <f t="shared" si="80"/>
        <v>76804.98</v>
      </c>
      <c r="J161" s="151">
        <f t="shared" si="65"/>
        <v>179723.65319999997</v>
      </c>
      <c r="K161" s="151">
        <f t="shared" si="61"/>
        <v>197696.01851999998</v>
      </c>
      <c r="L161" s="151"/>
      <c r="M161" s="162"/>
      <c r="N161" s="163"/>
      <c r="O161" s="162">
        <f t="shared" si="81"/>
        <v>0</v>
      </c>
      <c r="P161" s="151">
        <f t="shared" si="74"/>
        <v>197696.01851999998</v>
      </c>
      <c r="Q161" s="160"/>
      <c r="R161" s="160"/>
      <c r="S161" s="163"/>
      <c r="T161" s="162"/>
      <c r="U161" s="163"/>
      <c r="V161" s="162">
        <f t="shared" si="79"/>
        <v>0</v>
      </c>
      <c r="W161" s="162">
        <f t="shared" si="72"/>
        <v>197696.01851999998</v>
      </c>
      <c r="X161" s="234">
        <v>1.5</v>
      </c>
      <c r="Y161" s="151">
        <f t="shared" si="73"/>
        <v>296544.02778</v>
      </c>
      <c r="Z161" s="151"/>
      <c r="AA161" s="151">
        <f t="shared" si="75"/>
        <v>296544.02778</v>
      </c>
      <c r="AB161" s="90">
        <v>1</v>
      </c>
      <c r="AC161" s="173">
        <f t="shared" si="76"/>
        <v>179723.65319999997</v>
      </c>
      <c r="AD161" s="10"/>
      <c r="AE161" s="10"/>
      <c r="AF161" s="10"/>
      <c r="AG161" s="1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s="49" customFormat="1" ht="105.75" customHeight="1">
      <c r="A162" s="60">
        <v>155</v>
      </c>
      <c r="B162" s="55" t="s">
        <v>293</v>
      </c>
      <c r="C162" s="90" t="s">
        <v>148</v>
      </c>
      <c r="D162" s="160"/>
      <c r="E162" s="153"/>
      <c r="F162" s="161">
        <v>17697</v>
      </c>
      <c r="G162" s="90">
        <v>3.73</v>
      </c>
      <c r="H162" s="151" t="s">
        <v>41</v>
      </c>
      <c r="I162" s="151">
        <f t="shared" si="80"/>
        <v>66009.81</v>
      </c>
      <c r="J162" s="151">
        <f t="shared" si="65"/>
        <v>154462.95539999998</v>
      </c>
      <c r="K162" s="151">
        <f t="shared" si="61"/>
        <v>169909.25094</v>
      </c>
      <c r="L162" s="151"/>
      <c r="M162" s="162"/>
      <c r="N162" s="163"/>
      <c r="O162" s="162">
        <f t="shared" si="81"/>
        <v>0</v>
      </c>
      <c r="P162" s="151">
        <f t="shared" si="74"/>
        <v>169909.25094</v>
      </c>
      <c r="Q162" s="160"/>
      <c r="R162" s="160"/>
      <c r="S162" s="163"/>
      <c r="T162" s="162"/>
      <c r="U162" s="163"/>
      <c r="V162" s="162">
        <f t="shared" si="79"/>
        <v>0</v>
      </c>
      <c r="W162" s="162">
        <f t="shared" si="72"/>
        <v>169909.25094</v>
      </c>
      <c r="X162" s="234">
        <v>1</v>
      </c>
      <c r="Y162" s="151">
        <v>285756</v>
      </c>
      <c r="Z162" s="151"/>
      <c r="AA162" s="151">
        <v>285756</v>
      </c>
      <c r="AB162" s="90">
        <v>1</v>
      </c>
      <c r="AC162" s="173">
        <v>285756</v>
      </c>
      <c r="AD162" s="209" t="s">
        <v>86</v>
      </c>
      <c r="AE162" s="10"/>
      <c r="AF162" s="10"/>
      <c r="AG162" s="1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s="49" customFormat="1" ht="105.75" customHeight="1">
      <c r="A163" s="60">
        <v>156</v>
      </c>
      <c r="B163" s="55" t="s">
        <v>293</v>
      </c>
      <c r="C163" s="90" t="s">
        <v>169</v>
      </c>
      <c r="D163" s="160"/>
      <c r="E163" s="153"/>
      <c r="F163" s="161">
        <v>17697</v>
      </c>
      <c r="G163" s="90">
        <v>3.49</v>
      </c>
      <c r="H163" s="151" t="s">
        <v>41</v>
      </c>
      <c r="I163" s="151">
        <f t="shared" si="80"/>
        <v>61762.530000000006</v>
      </c>
      <c r="J163" s="151">
        <f t="shared" si="65"/>
        <v>144524.32020000002</v>
      </c>
      <c r="K163" s="151">
        <f t="shared" si="61"/>
        <v>158976.75222000002</v>
      </c>
      <c r="L163" s="151"/>
      <c r="M163" s="162"/>
      <c r="N163" s="163"/>
      <c r="O163" s="162">
        <f t="shared" si="81"/>
        <v>0</v>
      </c>
      <c r="P163" s="151">
        <f t="shared" si="74"/>
        <v>158976.75222000002</v>
      </c>
      <c r="Q163" s="160"/>
      <c r="R163" s="160"/>
      <c r="S163" s="163"/>
      <c r="T163" s="162"/>
      <c r="U163" s="163"/>
      <c r="V163" s="162">
        <f t="shared" si="79"/>
        <v>0</v>
      </c>
      <c r="W163" s="162">
        <f t="shared" si="72"/>
        <v>158976.75222000002</v>
      </c>
      <c r="X163" s="234">
        <v>1.5</v>
      </c>
      <c r="Y163" s="151">
        <f t="shared" si="73"/>
        <v>238465.12833000004</v>
      </c>
      <c r="Z163" s="151"/>
      <c r="AA163" s="151">
        <f t="shared" si="75"/>
        <v>238465.12833000004</v>
      </c>
      <c r="AB163" s="90">
        <v>1</v>
      </c>
      <c r="AC163" s="173">
        <f t="shared" si="76"/>
        <v>144524.32020000002</v>
      </c>
      <c r="AD163" s="10"/>
      <c r="AE163" s="10"/>
      <c r="AF163" s="10"/>
      <c r="AG163" s="1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s="49" customFormat="1" ht="93" customHeight="1">
      <c r="A164" s="60">
        <v>157</v>
      </c>
      <c r="B164" s="55" t="s">
        <v>293</v>
      </c>
      <c r="C164" s="90" t="s">
        <v>166</v>
      </c>
      <c r="D164" s="160"/>
      <c r="E164" s="153"/>
      <c r="F164" s="161">
        <v>17697</v>
      </c>
      <c r="G164" s="90">
        <v>3.32</v>
      </c>
      <c r="H164" s="151" t="s">
        <v>41</v>
      </c>
      <c r="I164" s="151">
        <f>F164*G164</f>
        <v>58754.03999999999</v>
      </c>
      <c r="J164" s="151">
        <f t="shared" si="65"/>
        <v>137484.45359999998</v>
      </c>
      <c r="K164" s="151">
        <f t="shared" si="61"/>
        <v>151232.89896</v>
      </c>
      <c r="L164" s="151"/>
      <c r="M164" s="162"/>
      <c r="N164" s="163"/>
      <c r="O164" s="162">
        <f>N164*F164</f>
        <v>0</v>
      </c>
      <c r="P164" s="151">
        <f>K164</f>
        <v>151232.89896</v>
      </c>
      <c r="Q164" s="160"/>
      <c r="R164" s="160"/>
      <c r="S164" s="163"/>
      <c r="T164" s="162"/>
      <c r="U164" s="163"/>
      <c r="V164" s="162">
        <f t="shared" si="79"/>
        <v>0</v>
      </c>
      <c r="W164" s="162">
        <f t="shared" si="72"/>
        <v>151232.89896</v>
      </c>
      <c r="X164" s="234">
        <v>1.5</v>
      </c>
      <c r="Y164" s="151">
        <f t="shared" si="73"/>
        <v>226849.34843999997</v>
      </c>
      <c r="Z164" s="151"/>
      <c r="AA164" s="151">
        <f t="shared" si="75"/>
        <v>226849.34843999997</v>
      </c>
      <c r="AB164" s="90">
        <v>1</v>
      </c>
      <c r="AC164" s="173">
        <v>137484</v>
      </c>
      <c r="AD164" s="10"/>
      <c r="AE164" s="10"/>
      <c r="AF164" s="10"/>
      <c r="AG164" s="1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s="49" customFormat="1" ht="72.75" customHeight="1">
      <c r="A165" s="60">
        <v>158</v>
      </c>
      <c r="B165" s="55" t="s">
        <v>293</v>
      </c>
      <c r="C165" s="90" t="s">
        <v>148</v>
      </c>
      <c r="D165" s="160"/>
      <c r="E165" s="153"/>
      <c r="F165" s="161">
        <v>17697</v>
      </c>
      <c r="G165" s="90">
        <v>3.73</v>
      </c>
      <c r="H165" s="151" t="s">
        <v>41</v>
      </c>
      <c r="I165" s="151">
        <f t="shared" si="80"/>
        <v>66009.81</v>
      </c>
      <c r="J165" s="151">
        <f t="shared" si="65"/>
        <v>154462.95539999998</v>
      </c>
      <c r="K165" s="151">
        <f t="shared" si="61"/>
        <v>169909.25094</v>
      </c>
      <c r="L165" s="151"/>
      <c r="M165" s="162"/>
      <c r="N165" s="163"/>
      <c r="O165" s="162">
        <f t="shared" si="81"/>
        <v>0</v>
      </c>
      <c r="P165" s="151">
        <f t="shared" si="74"/>
        <v>169909.25094</v>
      </c>
      <c r="Q165" s="160"/>
      <c r="R165" s="160"/>
      <c r="S165" s="163"/>
      <c r="T165" s="162"/>
      <c r="U165" s="163"/>
      <c r="V165" s="162">
        <f t="shared" si="79"/>
        <v>0</v>
      </c>
      <c r="W165" s="162">
        <f t="shared" si="72"/>
        <v>169909.25094</v>
      </c>
      <c r="X165" s="234">
        <v>1.5</v>
      </c>
      <c r="Y165" s="151">
        <f t="shared" si="73"/>
        <v>254863.87641</v>
      </c>
      <c r="Z165" s="151"/>
      <c r="AA165" s="151">
        <f t="shared" si="75"/>
        <v>254863.87641</v>
      </c>
      <c r="AB165" s="90">
        <v>1</v>
      </c>
      <c r="AC165" s="173">
        <f t="shared" si="76"/>
        <v>154462.95539999998</v>
      </c>
      <c r="AD165" s="10"/>
      <c r="AE165" s="10"/>
      <c r="AF165" s="10"/>
      <c r="AG165" s="1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s="49" customFormat="1" ht="76.5" customHeight="1">
      <c r="A166" s="60">
        <v>159</v>
      </c>
      <c r="B166" s="55" t="s">
        <v>293</v>
      </c>
      <c r="C166" s="90" t="s">
        <v>148</v>
      </c>
      <c r="D166" s="160" t="s">
        <v>278</v>
      </c>
      <c r="E166" s="153"/>
      <c r="F166" s="161">
        <v>17697</v>
      </c>
      <c r="G166" s="90">
        <v>4.53</v>
      </c>
      <c r="H166" s="151" t="s">
        <v>39</v>
      </c>
      <c r="I166" s="151">
        <f t="shared" si="80"/>
        <v>80167.41</v>
      </c>
      <c r="J166" s="151">
        <f t="shared" si="65"/>
        <v>187591.7394</v>
      </c>
      <c r="K166" s="151">
        <f t="shared" si="61"/>
        <v>206350.91334</v>
      </c>
      <c r="L166" s="151"/>
      <c r="M166" s="162"/>
      <c r="N166" s="163"/>
      <c r="O166" s="162">
        <f t="shared" si="81"/>
        <v>0</v>
      </c>
      <c r="P166" s="151">
        <f t="shared" si="74"/>
        <v>206350.91334</v>
      </c>
      <c r="Q166" s="160"/>
      <c r="R166" s="160"/>
      <c r="S166" s="163"/>
      <c r="T166" s="162"/>
      <c r="U166" s="163"/>
      <c r="V166" s="162">
        <f t="shared" si="79"/>
        <v>0</v>
      </c>
      <c r="W166" s="162">
        <f t="shared" si="72"/>
        <v>206350.91334</v>
      </c>
      <c r="X166" s="234">
        <v>1.5</v>
      </c>
      <c r="Y166" s="151">
        <f t="shared" si="73"/>
        <v>309526.37001</v>
      </c>
      <c r="Z166" s="151"/>
      <c r="AA166" s="151">
        <f t="shared" si="75"/>
        <v>309526.37001</v>
      </c>
      <c r="AB166" s="90">
        <v>1</v>
      </c>
      <c r="AC166" s="173">
        <f t="shared" si="76"/>
        <v>187591.7394</v>
      </c>
      <c r="AD166" s="10"/>
      <c r="AE166" s="10"/>
      <c r="AF166" s="10"/>
      <c r="AG166" s="1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s="49" customFormat="1" ht="75" customHeight="1">
      <c r="A167" s="60">
        <v>160</v>
      </c>
      <c r="B167" s="55" t="s">
        <v>287</v>
      </c>
      <c r="C167" s="90" t="s">
        <v>148</v>
      </c>
      <c r="D167" s="160"/>
      <c r="E167" s="153"/>
      <c r="F167" s="161">
        <v>17697</v>
      </c>
      <c r="G167" s="90">
        <v>3.73</v>
      </c>
      <c r="H167" s="151" t="s">
        <v>41</v>
      </c>
      <c r="I167" s="151">
        <f t="shared" si="80"/>
        <v>66009.81</v>
      </c>
      <c r="J167" s="151">
        <f t="shared" si="65"/>
        <v>154462.95539999998</v>
      </c>
      <c r="K167" s="151">
        <f t="shared" si="61"/>
        <v>169909.25094</v>
      </c>
      <c r="L167" s="151"/>
      <c r="M167" s="162"/>
      <c r="N167" s="163"/>
      <c r="O167" s="162">
        <f t="shared" si="81"/>
        <v>0</v>
      </c>
      <c r="P167" s="151">
        <f t="shared" si="74"/>
        <v>169909.25094</v>
      </c>
      <c r="Q167" s="160"/>
      <c r="R167" s="160"/>
      <c r="S167" s="163"/>
      <c r="T167" s="162"/>
      <c r="U167" s="163"/>
      <c r="V167" s="162">
        <f t="shared" si="79"/>
        <v>0</v>
      </c>
      <c r="W167" s="162">
        <f t="shared" si="72"/>
        <v>169909.25094</v>
      </c>
      <c r="X167" s="234">
        <v>1.5</v>
      </c>
      <c r="Y167" s="151">
        <f t="shared" si="73"/>
        <v>254863.87641</v>
      </c>
      <c r="Z167" s="151"/>
      <c r="AA167" s="151">
        <f t="shared" si="75"/>
        <v>254863.87641</v>
      </c>
      <c r="AB167" s="90">
        <v>1</v>
      </c>
      <c r="AC167" s="173">
        <f t="shared" si="76"/>
        <v>154462.95539999998</v>
      </c>
      <c r="AD167" s="10"/>
      <c r="AE167" s="10"/>
      <c r="AF167" s="10"/>
      <c r="AG167" s="1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s="49" customFormat="1" ht="100.5" customHeight="1">
      <c r="A168" s="60">
        <v>161</v>
      </c>
      <c r="B168" s="55" t="s">
        <v>293</v>
      </c>
      <c r="C168" s="90" t="s">
        <v>153</v>
      </c>
      <c r="D168" s="160" t="s">
        <v>238</v>
      </c>
      <c r="E168" s="153"/>
      <c r="F168" s="161">
        <v>17697</v>
      </c>
      <c r="G168" s="90">
        <v>4.46</v>
      </c>
      <c r="H168" s="151" t="s">
        <v>39</v>
      </c>
      <c r="I168" s="151">
        <f t="shared" si="80"/>
        <v>78928.62</v>
      </c>
      <c r="J168" s="151">
        <f t="shared" si="65"/>
        <v>184692.97079999998</v>
      </c>
      <c r="K168" s="151">
        <f t="shared" si="61"/>
        <v>203162.26788</v>
      </c>
      <c r="L168" s="151"/>
      <c r="M168" s="162"/>
      <c r="N168" s="163"/>
      <c r="O168" s="162">
        <f>N168*F168</f>
        <v>0</v>
      </c>
      <c r="P168" s="151">
        <f t="shared" si="74"/>
        <v>203162.26788</v>
      </c>
      <c r="Q168" s="160"/>
      <c r="R168" s="160"/>
      <c r="S168" s="163"/>
      <c r="T168" s="162"/>
      <c r="U168" s="163"/>
      <c r="V168" s="162">
        <f t="shared" si="79"/>
        <v>0</v>
      </c>
      <c r="W168" s="162">
        <f t="shared" si="72"/>
        <v>203162.26788</v>
      </c>
      <c r="X168" s="234">
        <v>1</v>
      </c>
      <c r="Y168" s="151">
        <f>W168*X168</f>
        <v>203162.26788</v>
      </c>
      <c r="Z168" s="286">
        <f>AA168/Y168</f>
        <v>1.6818182016053207</v>
      </c>
      <c r="AA168" s="151">
        <v>341682</v>
      </c>
      <c r="AB168" s="90">
        <v>1</v>
      </c>
      <c r="AC168" s="173">
        <f>AA168</f>
        <v>341682</v>
      </c>
      <c r="AD168" s="10"/>
      <c r="AE168" s="10"/>
      <c r="AF168" s="10"/>
      <c r="AG168" s="1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s="49" customFormat="1" ht="119.25" customHeight="1">
      <c r="A169" s="60">
        <v>162</v>
      </c>
      <c r="B169" s="55" t="s">
        <v>293</v>
      </c>
      <c r="C169" s="90" t="s">
        <v>148</v>
      </c>
      <c r="D169" s="160" t="s">
        <v>238</v>
      </c>
      <c r="E169" s="153"/>
      <c r="F169" s="161">
        <v>17697</v>
      </c>
      <c r="G169" s="90">
        <v>4.53</v>
      </c>
      <c r="H169" s="151" t="s">
        <v>39</v>
      </c>
      <c r="I169" s="151">
        <f t="shared" si="80"/>
        <v>80167.41</v>
      </c>
      <c r="J169" s="151">
        <f t="shared" si="65"/>
        <v>187591.7394</v>
      </c>
      <c r="K169" s="151">
        <f t="shared" si="61"/>
        <v>206350.91334</v>
      </c>
      <c r="L169" s="151"/>
      <c r="M169" s="162"/>
      <c r="N169" s="163"/>
      <c r="O169" s="162">
        <f t="shared" si="81"/>
        <v>0</v>
      </c>
      <c r="P169" s="151">
        <f t="shared" si="74"/>
        <v>206350.91334</v>
      </c>
      <c r="Q169" s="160"/>
      <c r="R169" s="160"/>
      <c r="S169" s="163"/>
      <c r="T169" s="162"/>
      <c r="U169" s="163"/>
      <c r="V169" s="162">
        <f t="shared" si="79"/>
        <v>0</v>
      </c>
      <c r="W169" s="162">
        <f t="shared" si="72"/>
        <v>206350.91334</v>
      </c>
      <c r="X169" s="234">
        <v>1</v>
      </c>
      <c r="Y169" s="151">
        <v>206351</v>
      </c>
      <c r="Z169" s="286">
        <f>AA169/Y169</f>
        <v>1.6818188426515985</v>
      </c>
      <c r="AA169" s="151">
        <v>347045</v>
      </c>
      <c r="AB169" s="90">
        <v>1</v>
      </c>
      <c r="AC169" s="173">
        <f>AA169*AB169</f>
        <v>347045</v>
      </c>
      <c r="AD169" s="10"/>
      <c r="AE169" s="10"/>
      <c r="AF169" s="10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s="49" customFormat="1" ht="12.75">
      <c r="A170" s="60"/>
      <c r="B170" s="174" t="s">
        <v>154</v>
      </c>
      <c r="C170" s="175"/>
      <c r="D170" s="153"/>
      <c r="E170" s="153"/>
      <c r="F170" s="153"/>
      <c r="G170" s="153"/>
      <c r="H170" s="153"/>
      <c r="I170" s="151">
        <f t="shared" si="80"/>
        <v>0</v>
      </c>
      <c r="J170" s="151">
        <f>I170*2.05</f>
        <v>0</v>
      </c>
      <c r="K170" s="151">
        <f t="shared" si="61"/>
        <v>0</v>
      </c>
      <c r="L170" s="153"/>
      <c r="M170" s="153"/>
      <c r="N170" s="171"/>
      <c r="O170" s="162">
        <f aca="true" t="shared" si="82" ref="O170:O185">N170*F170</f>
        <v>0</v>
      </c>
      <c r="P170" s="151">
        <f t="shared" si="74"/>
        <v>0</v>
      </c>
      <c r="Q170" s="153"/>
      <c r="R170" s="153"/>
      <c r="S170" s="153"/>
      <c r="T170" s="153"/>
      <c r="U170" s="153"/>
      <c r="V170" s="153"/>
      <c r="W170" s="153"/>
      <c r="X170" s="179">
        <f aca="true" t="shared" si="83" ref="X170:AC170">SUM(X142:X169)</f>
        <v>37</v>
      </c>
      <c r="Y170" s="179">
        <f t="shared" si="83"/>
        <v>7006150.95659</v>
      </c>
      <c r="Z170" s="179">
        <f t="shared" si="83"/>
        <v>9.926015971535266</v>
      </c>
      <c r="AA170" s="179">
        <f t="shared" si="83"/>
        <v>7303482.995709999</v>
      </c>
      <c r="AB170" s="179">
        <f t="shared" si="83"/>
        <v>26</v>
      </c>
      <c r="AC170" s="179">
        <f t="shared" si="83"/>
        <v>5050827.8782</v>
      </c>
      <c r="AD170" s="10"/>
      <c r="AE170" s="10"/>
      <c r="AF170" s="10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s="49" customFormat="1" ht="12.75">
      <c r="A171" s="60"/>
      <c r="B171" s="153"/>
      <c r="C171" s="175"/>
      <c r="D171" s="153"/>
      <c r="E171" s="153"/>
      <c r="F171" s="153"/>
      <c r="G171" s="153"/>
      <c r="H171" s="153"/>
      <c r="I171" s="151">
        <f t="shared" si="80"/>
        <v>0</v>
      </c>
      <c r="J171" s="151">
        <f>I171*2.05</f>
        <v>0</v>
      </c>
      <c r="K171" s="151">
        <f t="shared" si="61"/>
        <v>0</v>
      </c>
      <c r="L171" s="153"/>
      <c r="M171" s="153"/>
      <c r="N171" s="171"/>
      <c r="O171" s="162">
        <f t="shared" si="82"/>
        <v>0</v>
      </c>
      <c r="P171" s="151">
        <f t="shared" si="74"/>
        <v>0</v>
      </c>
      <c r="Q171" s="153"/>
      <c r="R171" s="153"/>
      <c r="S171" s="153"/>
      <c r="T171" s="153"/>
      <c r="U171" s="153"/>
      <c r="V171" s="153"/>
      <c r="W171" s="153"/>
      <c r="X171" s="179"/>
      <c r="Y171" s="180"/>
      <c r="Z171" s="180"/>
      <c r="AA171" s="180"/>
      <c r="AB171" s="181"/>
      <c r="AC171" s="180"/>
      <c r="AD171" s="10"/>
      <c r="AE171" s="10"/>
      <c r="AF171" s="10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s="49" customFormat="1" ht="14.25" customHeight="1">
      <c r="A172" s="60"/>
      <c r="B172" s="387" t="s">
        <v>294</v>
      </c>
      <c r="C172" s="388"/>
      <c r="D172" s="388"/>
      <c r="E172" s="388"/>
      <c r="F172" s="388"/>
      <c r="G172" s="388"/>
      <c r="H172" s="389"/>
      <c r="I172" s="151">
        <f t="shared" si="80"/>
        <v>0</v>
      </c>
      <c r="J172" s="151">
        <f>I172*2.05</f>
        <v>0</v>
      </c>
      <c r="K172" s="151">
        <f t="shared" si="61"/>
        <v>0</v>
      </c>
      <c r="L172" s="153"/>
      <c r="M172" s="153"/>
      <c r="N172" s="171"/>
      <c r="O172" s="162">
        <f t="shared" si="82"/>
        <v>0</v>
      </c>
      <c r="P172" s="151">
        <f t="shared" si="74"/>
        <v>0</v>
      </c>
      <c r="Q172" s="153"/>
      <c r="R172" s="153"/>
      <c r="S172" s="153"/>
      <c r="T172" s="153"/>
      <c r="U172" s="153"/>
      <c r="V172" s="153"/>
      <c r="W172" s="153"/>
      <c r="X172" s="153"/>
      <c r="Y172" s="170"/>
      <c r="Z172" s="170"/>
      <c r="AA172" s="170"/>
      <c r="AB172" s="175"/>
      <c r="AC172" s="172"/>
      <c r="AD172" s="10"/>
      <c r="AE172" s="10"/>
      <c r="AF172" s="10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s="49" customFormat="1" ht="12.75">
      <c r="A173" s="60">
        <v>163</v>
      </c>
      <c r="B173" s="55" t="s">
        <v>295</v>
      </c>
      <c r="C173" s="90" t="s">
        <v>153</v>
      </c>
      <c r="D173" s="160"/>
      <c r="E173" s="153"/>
      <c r="F173" s="162">
        <v>17697</v>
      </c>
      <c r="G173" s="90">
        <v>3.69</v>
      </c>
      <c r="H173" s="160" t="s">
        <v>41</v>
      </c>
      <c r="I173" s="151">
        <f>G173*17697</f>
        <v>65301.93</v>
      </c>
      <c r="J173" s="151">
        <f>I173*2.34</f>
        <v>152806.51619999998</v>
      </c>
      <c r="K173" s="151">
        <f t="shared" si="61"/>
        <v>168087.16782</v>
      </c>
      <c r="L173" s="160"/>
      <c r="M173" s="162"/>
      <c r="N173" s="163"/>
      <c r="O173" s="162">
        <f>N173*F173</f>
        <v>0</v>
      </c>
      <c r="P173" s="151">
        <v>139596</v>
      </c>
      <c r="Q173" s="163">
        <v>0.2</v>
      </c>
      <c r="R173" s="162">
        <f>F173*Q173</f>
        <v>3539.4</v>
      </c>
      <c r="S173" s="163"/>
      <c r="T173" s="162"/>
      <c r="U173" s="163"/>
      <c r="V173" s="162">
        <f>F173*U173</f>
        <v>0</v>
      </c>
      <c r="W173" s="162">
        <f>P173+R173+T173+V173</f>
        <v>143135.4</v>
      </c>
      <c r="X173" s="90">
        <v>1.25</v>
      </c>
      <c r="Y173" s="151">
        <f>W173*X173</f>
        <v>178919.25</v>
      </c>
      <c r="Z173" s="286"/>
      <c r="AA173" s="151">
        <f>Y173</f>
        <v>178919.25</v>
      </c>
      <c r="AB173" s="90">
        <v>1</v>
      </c>
      <c r="AC173" s="173">
        <f>J173</f>
        <v>152806.51619999998</v>
      </c>
      <c r="AD173" s="209" t="s">
        <v>86</v>
      </c>
      <c r="AE173" s="10"/>
      <c r="AF173" s="10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s="49" customFormat="1" ht="12.75">
      <c r="A174" s="60">
        <v>164</v>
      </c>
      <c r="B174" s="55" t="s">
        <v>295</v>
      </c>
      <c r="C174" s="90" t="s">
        <v>210</v>
      </c>
      <c r="D174" s="160"/>
      <c r="E174" s="153"/>
      <c r="F174" s="162">
        <v>17697</v>
      </c>
      <c r="G174" s="90">
        <v>3.57</v>
      </c>
      <c r="H174" s="160" t="s">
        <v>41</v>
      </c>
      <c r="I174" s="151">
        <f t="shared" si="80"/>
        <v>63178.28999999999</v>
      </c>
      <c r="J174" s="151">
        <f aca="true" t="shared" si="84" ref="J174:J231">I174*2.34</f>
        <v>147837.19859999997</v>
      </c>
      <c r="K174" s="151">
        <f t="shared" si="61"/>
        <v>162620.91846</v>
      </c>
      <c r="L174" s="160"/>
      <c r="M174" s="162"/>
      <c r="N174" s="163"/>
      <c r="O174" s="162">
        <f t="shared" si="82"/>
        <v>0</v>
      </c>
      <c r="P174" s="151">
        <f t="shared" si="74"/>
        <v>162620.91846</v>
      </c>
      <c r="Q174" s="163">
        <v>0.2</v>
      </c>
      <c r="R174" s="162">
        <f aca="true" t="shared" si="85" ref="R174:R182">F174*Q174</f>
        <v>3539.4</v>
      </c>
      <c r="S174" s="163"/>
      <c r="T174" s="162"/>
      <c r="U174" s="163"/>
      <c r="V174" s="162">
        <f aca="true" t="shared" si="86" ref="V174:V191">F174*U174</f>
        <v>0</v>
      </c>
      <c r="W174" s="162">
        <f aca="true" t="shared" si="87" ref="W174:W183">P174+R174+T174+V174</f>
        <v>166160.31845999998</v>
      </c>
      <c r="X174" s="90">
        <v>1.25</v>
      </c>
      <c r="Y174" s="151">
        <f aca="true" t="shared" si="88" ref="Y174:Y192">W174*X174</f>
        <v>207700.39807499998</v>
      </c>
      <c r="Z174" s="151"/>
      <c r="AA174" s="151">
        <f>Y174</f>
        <v>207700.39807499998</v>
      </c>
      <c r="AB174" s="90">
        <v>1</v>
      </c>
      <c r="AC174" s="173">
        <f>J174</f>
        <v>147837.19859999997</v>
      </c>
      <c r="AD174" s="209" t="s">
        <v>86</v>
      </c>
      <c r="AE174" s="10"/>
      <c r="AF174" s="10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s="49" customFormat="1" ht="12.75">
      <c r="A175" s="60">
        <v>165</v>
      </c>
      <c r="B175" s="55" t="s">
        <v>295</v>
      </c>
      <c r="C175" s="90" t="s">
        <v>168</v>
      </c>
      <c r="D175" s="160"/>
      <c r="E175" s="153"/>
      <c r="F175" s="162">
        <v>17697</v>
      </c>
      <c r="G175" s="90">
        <v>3.45</v>
      </c>
      <c r="H175" s="160" t="s">
        <v>41</v>
      </c>
      <c r="I175" s="151">
        <f t="shared" si="80"/>
        <v>61054.65</v>
      </c>
      <c r="J175" s="151">
        <f t="shared" si="84"/>
        <v>142867.881</v>
      </c>
      <c r="K175" s="151">
        <f t="shared" si="61"/>
        <v>157154.6691</v>
      </c>
      <c r="L175" s="160"/>
      <c r="M175" s="162"/>
      <c r="N175" s="163"/>
      <c r="O175" s="162"/>
      <c r="P175" s="151">
        <f t="shared" si="74"/>
        <v>157154.6691</v>
      </c>
      <c r="Q175" s="163">
        <v>0.2</v>
      </c>
      <c r="R175" s="162">
        <f t="shared" si="85"/>
        <v>3539.4</v>
      </c>
      <c r="S175" s="163"/>
      <c r="T175" s="162"/>
      <c r="U175" s="163"/>
      <c r="V175" s="162"/>
      <c r="W175" s="162">
        <f>P175+R175+T175+V175</f>
        <v>160694.0691</v>
      </c>
      <c r="X175" s="90">
        <v>1.25</v>
      </c>
      <c r="Y175" s="151">
        <f>W175*X175</f>
        <v>200867.58637499998</v>
      </c>
      <c r="Z175" s="151"/>
      <c r="AA175" s="151">
        <f aca="true" t="shared" si="89" ref="AA175:AA189">Y175</f>
        <v>200867.58637499998</v>
      </c>
      <c r="AB175" s="90">
        <v>1</v>
      </c>
      <c r="AC175" s="173">
        <f>J175</f>
        <v>142867.881</v>
      </c>
      <c r="AD175" s="10"/>
      <c r="AE175" s="10"/>
      <c r="AF175" s="10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s="49" customFormat="1" ht="24.75" customHeight="1">
      <c r="A176" s="60">
        <v>166</v>
      </c>
      <c r="B176" s="55" t="s">
        <v>295</v>
      </c>
      <c r="C176" s="90" t="s">
        <v>148</v>
      </c>
      <c r="D176" s="160" t="s">
        <v>302</v>
      </c>
      <c r="E176" s="153"/>
      <c r="F176" s="162">
        <v>17697</v>
      </c>
      <c r="G176" s="160">
        <v>4.53</v>
      </c>
      <c r="H176" s="160" t="s">
        <v>39</v>
      </c>
      <c r="I176" s="151">
        <f t="shared" si="80"/>
        <v>80167.41</v>
      </c>
      <c r="J176" s="151">
        <f t="shared" si="84"/>
        <v>187591.7394</v>
      </c>
      <c r="K176" s="151">
        <f t="shared" si="61"/>
        <v>206350.91334</v>
      </c>
      <c r="L176" s="160"/>
      <c r="M176" s="162"/>
      <c r="N176" s="163"/>
      <c r="O176" s="162">
        <f t="shared" si="82"/>
        <v>0</v>
      </c>
      <c r="P176" s="151">
        <f t="shared" si="74"/>
        <v>206350.91334</v>
      </c>
      <c r="Q176" s="163">
        <v>0.2</v>
      </c>
      <c r="R176" s="162">
        <f t="shared" si="85"/>
        <v>3539.4</v>
      </c>
      <c r="S176" s="160"/>
      <c r="T176" s="162"/>
      <c r="U176" s="163"/>
      <c r="V176" s="162">
        <f t="shared" si="86"/>
        <v>0</v>
      </c>
      <c r="W176" s="162">
        <f t="shared" si="87"/>
        <v>209890.31334</v>
      </c>
      <c r="X176" s="245">
        <v>1.25</v>
      </c>
      <c r="Y176" s="151">
        <f t="shared" si="88"/>
        <v>262362.89167499996</v>
      </c>
      <c r="Z176" s="151"/>
      <c r="AA176" s="151">
        <f t="shared" si="89"/>
        <v>262362.89167499996</v>
      </c>
      <c r="AB176" s="90">
        <v>1</v>
      </c>
      <c r="AC176" s="173">
        <f>J176</f>
        <v>187591.7394</v>
      </c>
      <c r="AD176" s="209" t="s">
        <v>86</v>
      </c>
      <c r="AE176" s="10"/>
      <c r="AF176" s="10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s="49" customFormat="1" ht="12.75">
      <c r="A177" s="60">
        <v>167</v>
      </c>
      <c r="B177" s="55" t="s">
        <v>295</v>
      </c>
      <c r="C177" s="90" t="s">
        <v>164</v>
      </c>
      <c r="D177" s="160"/>
      <c r="E177" s="153"/>
      <c r="F177" s="162">
        <v>17697</v>
      </c>
      <c r="G177" s="90">
        <v>3.57</v>
      </c>
      <c r="H177" s="160" t="s">
        <v>41</v>
      </c>
      <c r="I177" s="151">
        <f t="shared" si="80"/>
        <v>63178.28999999999</v>
      </c>
      <c r="J177" s="151">
        <f t="shared" si="84"/>
        <v>147837.19859999997</v>
      </c>
      <c r="K177" s="151">
        <f t="shared" si="61"/>
        <v>162620.91846</v>
      </c>
      <c r="L177" s="160"/>
      <c r="M177" s="162"/>
      <c r="N177" s="163"/>
      <c r="O177" s="162">
        <f t="shared" si="82"/>
        <v>0</v>
      </c>
      <c r="P177" s="151">
        <f t="shared" si="74"/>
        <v>162620.91846</v>
      </c>
      <c r="Q177" s="163">
        <v>0.2</v>
      </c>
      <c r="R177" s="162">
        <f t="shared" si="85"/>
        <v>3539.4</v>
      </c>
      <c r="S177" s="163"/>
      <c r="T177" s="162"/>
      <c r="U177" s="163"/>
      <c r="V177" s="162">
        <f t="shared" si="86"/>
        <v>0</v>
      </c>
      <c r="W177" s="162">
        <f t="shared" si="87"/>
        <v>166160.31845999998</v>
      </c>
      <c r="X177" s="90">
        <v>1.25</v>
      </c>
      <c r="Y177" s="151">
        <f t="shared" si="88"/>
        <v>207700.39807499998</v>
      </c>
      <c r="Z177" s="151"/>
      <c r="AA177" s="151">
        <f t="shared" si="89"/>
        <v>207700.39807499998</v>
      </c>
      <c r="AB177" s="90">
        <v>1</v>
      </c>
      <c r="AC177" s="173">
        <f>J177</f>
        <v>147837.19859999997</v>
      </c>
      <c r="AD177" s="10"/>
      <c r="AE177" s="10"/>
      <c r="AF177" s="10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s="49" customFormat="1" ht="56.25">
      <c r="A178" s="60">
        <v>168</v>
      </c>
      <c r="B178" s="55" t="s">
        <v>295</v>
      </c>
      <c r="C178" s="90" t="s">
        <v>148</v>
      </c>
      <c r="D178" s="160"/>
      <c r="E178" s="153"/>
      <c r="F178" s="162">
        <v>17697</v>
      </c>
      <c r="G178" s="90">
        <v>3.73</v>
      </c>
      <c r="H178" s="160" t="s">
        <v>41</v>
      </c>
      <c r="I178" s="151">
        <f>F178*G178</f>
        <v>66009.81</v>
      </c>
      <c r="J178" s="151">
        <f t="shared" si="84"/>
        <v>154462.95539999998</v>
      </c>
      <c r="K178" s="151">
        <f t="shared" si="61"/>
        <v>169909.25094</v>
      </c>
      <c r="L178" s="160"/>
      <c r="M178" s="162"/>
      <c r="N178" s="163"/>
      <c r="O178" s="162">
        <f>N178*F178</f>
        <v>0</v>
      </c>
      <c r="P178" s="151">
        <f>K178+O178</f>
        <v>169909.25094</v>
      </c>
      <c r="Q178" s="163"/>
      <c r="R178" s="162">
        <f>F178*Q178</f>
        <v>0</v>
      </c>
      <c r="S178" s="163"/>
      <c r="T178" s="162"/>
      <c r="U178" s="163"/>
      <c r="V178" s="162">
        <f>F178*U178</f>
        <v>0</v>
      </c>
      <c r="W178" s="162">
        <f>P178+R178+T178+V178</f>
        <v>169909.25094</v>
      </c>
      <c r="X178" s="90">
        <v>1</v>
      </c>
      <c r="Y178" s="151">
        <f>W178*X178</f>
        <v>169909.25094</v>
      </c>
      <c r="Z178" s="286">
        <f>AA178/Y178</f>
        <v>1.4805903657878843</v>
      </c>
      <c r="AA178" s="151">
        <v>251566</v>
      </c>
      <c r="AB178" s="90">
        <v>1</v>
      </c>
      <c r="AC178" s="173">
        <f>AA178</f>
        <v>251566</v>
      </c>
      <c r="AD178" s="10"/>
      <c r="AE178" s="10"/>
      <c r="AF178" s="10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s="49" customFormat="1" ht="56.25">
      <c r="A179" s="60">
        <v>169</v>
      </c>
      <c r="B179" s="55" t="s">
        <v>296</v>
      </c>
      <c r="C179" s="90" t="s">
        <v>148</v>
      </c>
      <c r="D179" s="160"/>
      <c r="E179" s="153"/>
      <c r="F179" s="162">
        <v>17697</v>
      </c>
      <c r="G179" s="90">
        <v>3.73</v>
      </c>
      <c r="H179" s="160" t="s">
        <v>41</v>
      </c>
      <c r="I179" s="151">
        <f t="shared" si="80"/>
        <v>66009.81</v>
      </c>
      <c r="J179" s="151">
        <f t="shared" si="84"/>
        <v>154462.95539999998</v>
      </c>
      <c r="K179" s="151">
        <f t="shared" si="61"/>
        <v>169909.25094</v>
      </c>
      <c r="L179" s="160"/>
      <c r="M179" s="162"/>
      <c r="N179" s="163"/>
      <c r="O179" s="162">
        <f t="shared" si="82"/>
        <v>0</v>
      </c>
      <c r="P179" s="151">
        <f t="shared" si="74"/>
        <v>169909.25094</v>
      </c>
      <c r="Q179" s="163">
        <v>0.2</v>
      </c>
      <c r="R179" s="162">
        <f t="shared" si="85"/>
        <v>3539.4</v>
      </c>
      <c r="S179" s="163"/>
      <c r="T179" s="162"/>
      <c r="U179" s="163"/>
      <c r="V179" s="162">
        <f t="shared" si="86"/>
        <v>0</v>
      </c>
      <c r="W179" s="162">
        <f t="shared" si="87"/>
        <v>173448.65094</v>
      </c>
      <c r="X179" s="90">
        <v>1.25</v>
      </c>
      <c r="Y179" s="151">
        <f t="shared" si="88"/>
        <v>216810.81367499998</v>
      </c>
      <c r="Z179" s="151"/>
      <c r="AA179" s="151">
        <f t="shared" si="89"/>
        <v>216810.81367499998</v>
      </c>
      <c r="AB179" s="90">
        <v>1</v>
      </c>
      <c r="AC179" s="173">
        <f>K179</f>
        <v>169909.25094</v>
      </c>
      <c r="AD179" s="10"/>
      <c r="AE179" s="10"/>
      <c r="AF179" s="10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s="49" customFormat="1" ht="23.25" customHeight="1">
      <c r="A180" s="60">
        <v>170</v>
      </c>
      <c r="B180" s="55" t="s">
        <v>295</v>
      </c>
      <c r="C180" s="90" t="s">
        <v>148</v>
      </c>
      <c r="D180" s="160" t="s">
        <v>238</v>
      </c>
      <c r="E180" s="153"/>
      <c r="F180" s="162">
        <v>17697</v>
      </c>
      <c r="G180" s="90">
        <v>4.53</v>
      </c>
      <c r="H180" s="160" t="s">
        <v>39</v>
      </c>
      <c r="I180" s="151">
        <f t="shared" si="80"/>
        <v>80167.41</v>
      </c>
      <c r="J180" s="151">
        <f t="shared" si="84"/>
        <v>187591.7394</v>
      </c>
      <c r="K180" s="151">
        <f t="shared" si="61"/>
        <v>206350.91334</v>
      </c>
      <c r="L180" s="160"/>
      <c r="M180" s="162"/>
      <c r="N180" s="163"/>
      <c r="O180" s="162">
        <f t="shared" si="82"/>
        <v>0</v>
      </c>
      <c r="P180" s="151">
        <f t="shared" si="74"/>
        <v>206350.91334</v>
      </c>
      <c r="Q180" s="163">
        <v>0.2</v>
      </c>
      <c r="R180" s="162">
        <f t="shared" si="85"/>
        <v>3539.4</v>
      </c>
      <c r="S180" s="163"/>
      <c r="T180" s="162"/>
      <c r="U180" s="163"/>
      <c r="V180" s="162">
        <f t="shared" si="86"/>
        <v>0</v>
      </c>
      <c r="W180" s="162">
        <f t="shared" si="87"/>
        <v>209890.31334</v>
      </c>
      <c r="X180" s="90">
        <v>1.5</v>
      </c>
      <c r="Y180" s="151">
        <f t="shared" si="88"/>
        <v>314835.47001</v>
      </c>
      <c r="Z180" s="151"/>
      <c r="AA180" s="151">
        <f t="shared" si="89"/>
        <v>314835.47001</v>
      </c>
      <c r="AB180" s="90">
        <v>1</v>
      </c>
      <c r="AC180" s="173">
        <f>K180</f>
        <v>206350.91334</v>
      </c>
      <c r="AD180" s="10"/>
      <c r="AE180" s="10"/>
      <c r="AF180" s="10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s="49" customFormat="1" ht="23.25" customHeight="1">
      <c r="A181" s="60"/>
      <c r="B181" s="55" t="s">
        <v>297</v>
      </c>
      <c r="C181" s="90" t="s">
        <v>148</v>
      </c>
      <c r="D181" s="160"/>
      <c r="E181" s="153"/>
      <c r="F181" s="162">
        <v>17697</v>
      </c>
      <c r="G181" s="90">
        <v>3.73</v>
      </c>
      <c r="H181" s="160" t="s">
        <v>41</v>
      </c>
      <c r="I181" s="151">
        <f>F181*G181</f>
        <v>66009.81</v>
      </c>
      <c r="J181" s="151">
        <f>I181*2.34</f>
        <v>154462.95539999998</v>
      </c>
      <c r="K181" s="151">
        <f>J181*1.1</f>
        <v>169909.25094</v>
      </c>
      <c r="L181" s="160"/>
      <c r="M181" s="162"/>
      <c r="N181" s="163">
        <v>0.25</v>
      </c>
      <c r="O181" s="162">
        <f>N181*F181</f>
        <v>4424.25</v>
      </c>
      <c r="P181" s="151">
        <f>K181+O181</f>
        <v>174333.50094</v>
      </c>
      <c r="Q181" s="163"/>
      <c r="R181" s="162">
        <f>F181*Q181</f>
        <v>0</v>
      </c>
      <c r="S181" s="163"/>
      <c r="T181" s="162"/>
      <c r="U181" s="163"/>
      <c r="V181" s="162">
        <f>F181*U181</f>
        <v>0</v>
      </c>
      <c r="W181" s="162">
        <f>P181+R181+T181+V181</f>
        <v>174333.50094</v>
      </c>
      <c r="X181" s="90">
        <v>0.5</v>
      </c>
      <c r="Y181" s="151">
        <f>W181*X181</f>
        <v>87166.75047</v>
      </c>
      <c r="Z181" s="286"/>
      <c r="AA181" s="151">
        <v>87167</v>
      </c>
      <c r="AB181" s="90"/>
      <c r="AC181" s="173"/>
      <c r="AD181" s="10"/>
      <c r="AE181" s="10"/>
      <c r="AF181" s="10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s="49" customFormat="1" ht="56.25">
      <c r="A182" s="60">
        <v>171</v>
      </c>
      <c r="B182" s="55" t="s">
        <v>298</v>
      </c>
      <c r="C182" s="90" t="s">
        <v>148</v>
      </c>
      <c r="D182" s="160"/>
      <c r="E182" s="153"/>
      <c r="F182" s="162">
        <v>17697</v>
      </c>
      <c r="G182" s="90">
        <v>3.73</v>
      </c>
      <c r="H182" s="160" t="s">
        <v>41</v>
      </c>
      <c r="I182" s="151">
        <f t="shared" si="80"/>
        <v>66009.81</v>
      </c>
      <c r="J182" s="151">
        <f t="shared" si="84"/>
        <v>154462.95539999998</v>
      </c>
      <c r="K182" s="151">
        <f t="shared" si="61"/>
        <v>169909.25094</v>
      </c>
      <c r="L182" s="160"/>
      <c r="M182" s="162"/>
      <c r="N182" s="163"/>
      <c r="O182" s="162">
        <f t="shared" si="82"/>
        <v>0</v>
      </c>
      <c r="P182" s="151">
        <f t="shared" si="74"/>
        <v>169909.25094</v>
      </c>
      <c r="Q182" s="163">
        <v>1.9</v>
      </c>
      <c r="R182" s="162">
        <f t="shared" si="85"/>
        <v>33624.299999999996</v>
      </c>
      <c r="S182" s="163"/>
      <c r="T182" s="162"/>
      <c r="U182" s="163"/>
      <c r="V182" s="162">
        <f t="shared" si="86"/>
        <v>0</v>
      </c>
      <c r="W182" s="162">
        <f t="shared" si="87"/>
        <v>203533.55094</v>
      </c>
      <c r="X182" s="90">
        <v>1</v>
      </c>
      <c r="Y182" s="151">
        <f t="shared" si="88"/>
        <v>203533.55094</v>
      </c>
      <c r="Z182" s="151"/>
      <c r="AA182" s="151">
        <f t="shared" si="89"/>
        <v>203533.55094</v>
      </c>
      <c r="AB182" s="90">
        <v>1</v>
      </c>
      <c r="AC182" s="173">
        <f>K182</f>
        <v>169909.25094</v>
      </c>
      <c r="AD182" s="10"/>
      <c r="AE182" s="10"/>
      <c r="AF182" s="10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s="49" customFormat="1" ht="23.25" customHeight="1">
      <c r="A183" s="60">
        <v>173</v>
      </c>
      <c r="B183" s="55" t="s">
        <v>299</v>
      </c>
      <c r="C183" s="90" t="s">
        <v>148</v>
      </c>
      <c r="D183" s="160" t="s">
        <v>238</v>
      </c>
      <c r="E183" s="153"/>
      <c r="F183" s="162">
        <v>17697</v>
      </c>
      <c r="G183" s="90">
        <v>4.53</v>
      </c>
      <c r="H183" s="160" t="s">
        <v>39</v>
      </c>
      <c r="I183" s="151">
        <f t="shared" si="80"/>
        <v>80167.41</v>
      </c>
      <c r="J183" s="151">
        <f t="shared" si="84"/>
        <v>187591.7394</v>
      </c>
      <c r="K183" s="151">
        <f t="shared" si="61"/>
        <v>206350.91334</v>
      </c>
      <c r="L183" s="160"/>
      <c r="M183" s="162"/>
      <c r="N183" s="163"/>
      <c r="O183" s="162">
        <f t="shared" si="82"/>
        <v>0</v>
      </c>
      <c r="P183" s="151">
        <f t="shared" si="74"/>
        <v>206350.91334</v>
      </c>
      <c r="Q183" s="297"/>
      <c r="R183" s="162">
        <f>F183*Q183</f>
        <v>0</v>
      </c>
      <c r="S183" s="297"/>
      <c r="T183" s="308"/>
      <c r="U183" s="304"/>
      <c r="V183" s="162">
        <f t="shared" si="86"/>
        <v>0</v>
      </c>
      <c r="W183" s="162">
        <f t="shared" si="87"/>
        <v>206350.91334</v>
      </c>
      <c r="X183" s="90">
        <v>1.5</v>
      </c>
      <c r="Y183" s="151">
        <f t="shared" si="88"/>
        <v>309526.37001</v>
      </c>
      <c r="Z183" s="151"/>
      <c r="AA183" s="151">
        <f t="shared" si="89"/>
        <v>309526.37001</v>
      </c>
      <c r="AB183" s="90">
        <v>1</v>
      </c>
      <c r="AC183" s="173">
        <f>J183</f>
        <v>187591.7394</v>
      </c>
      <c r="AD183" s="10"/>
      <c r="AE183" s="10"/>
      <c r="AF183" s="10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s="49" customFormat="1" ht="56.25">
      <c r="A184" s="60">
        <v>174</v>
      </c>
      <c r="B184" s="55" t="s">
        <v>300</v>
      </c>
      <c r="C184" s="90" t="s">
        <v>148</v>
      </c>
      <c r="D184" s="160" t="s">
        <v>278</v>
      </c>
      <c r="E184" s="153"/>
      <c r="F184" s="162">
        <v>17697</v>
      </c>
      <c r="G184" s="90">
        <v>4.53</v>
      </c>
      <c r="H184" s="160" t="s">
        <v>39</v>
      </c>
      <c r="I184" s="151">
        <f t="shared" si="80"/>
        <v>80167.41</v>
      </c>
      <c r="J184" s="151">
        <f t="shared" si="84"/>
        <v>187591.7394</v>
      </c>
      <c r="K184" s="151">
        <f t="shared" si="61"/>
        <v>206350.91334</v>
      </c>
      <c r="L184" s="160"/>
      <c r="M184" s="162"/>
      <c r="N184" s="163"/>
      <c r="O184" s="162">
        <f t="shared" si="82"/>
        <v>0</v>
      </c>
      <c r="P184" s="151">
        <f t="shared" si="74"/>
        <v>206350.91334</v>
      </c>
      <c r="Q184" s="163"/>
      <c r="R184" s="162">
        <f aca="true" t="shared" si="90" ref="R184:R192">F184*Q184</f>
        <v>0</v>
      </c>
      <c r="S184" s="163"/>
      <c r="T184" s="162"/>
      <c r="U184" s="163"/>
      <c r="V184" s="162">
        <f t="shared" si="86"/>
        <v>0</v>
      </c>
      <c r="W184" s="162">
        <f aca="true" t="shared" si="91" ref="W184:W191">P184+R184+T184+V184</f>
        <v>206350.91334</v>
      </c>
      <c r="X184" s="90">
        <v>1.5</v>
      </c>
      <c r="Y184" s="151">
        <f t="shared" si="88"/>
        <v>309526.37001</v>
      </c>
      <c r="Z184" s="151"/>
      <c r="AA184" s="151">
        <f t="shared" si="89"/>
        <v>309526.37001</v>
      </c>
      <c r="AB184" s="90">
        <v>1</v>
      </c>
      <c r="AC184" s="173">
        <f aca="true" t="shared" si="92" ref="AC184:AC192">J184</f>
        <v>187591.7394</v>
      </c>
      <c r="AD184" s="10"/>
      <c r="AE184" s="10"/>
      <c r="AF184" s="10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s="49" customFormat="1" ht="21.75" customHeight="1">
      <c r="A185" s="60">
        <v>175</v>
      </c>
      <c r="B185" s="55" t="s">
        <v>300</v>
      </c>
      <c r="C185" s="90" t="s">
        <v>148</v>
      </c>
      <c r="D185" s="160" t="s">
        <v>238</v>
      </c>
      <c r="E185" s="153"/>
      <c r="F185" s="162">
        <v>17697</v>
      </c>
      <c r="G185" s="90">
        <v>4.53</v>
      </c>
      <c r="H185" s="160" t="s">
        <v>39</v>
      </c>
      <c r="I185" s="151">
        <f t="shared" si="80"/>
        <v>80167.41</v>
      </c>
      <c r="J185" s="151">
        <f t="shared" si="84"/>
        <v>187591.7394</v>
      </c>
      <c r="K185" s="151">
        <f t="shared" si="61"/>
        <v>206350.91334</v>
      </c>
      <c r="L185" s="160"/>
      <c r="M185" s="162"/>
      <c r="N185" s="163"/>
      <c r="O185" s="162">
        <f t="shared" si="82"/>
        <v>0</v>
      </c>
      <c r="P185" s="151">
        <f t="shared" si="74"/>
        <v>206350.91334</v>
      </c>
      <c r="Q185" s="163"/>
      <c r="R185" s="162">
        <f t="shared" si="90"/>
        <v>0</v>
      </c>
      <c r="S185" s="163"/>
      <c r="T185" s="162"/>
      <c r="U185" s="163"/>
      <c r="V185" s="162">
        <f t="shared" si="86"/>
        <v>0</v>
      </c>
      <c r="W185" s="162">
        <f t="shared" si="91"/>
        <v>206350.91334</v>
      </c>
      <c r="X185" s="90">
        <v>1.5</v>
      </c>
      <c r="Y185" s="151">
        <f t="shared" si="88"/>
        <v>309526.37001</v>
      </c>
      <c r="Z185" s="151"/>
      <c r="AA185" s="151">
        <f t="shared" si="89"/>
        <v>309526.37001</v>
      </c>
      <c r="AB185" s="90">
        <v>1</v>
      </c>
      <c r="AC185" s="173">
        <f t="shared" si="92"/>
        <v>187591.7394</v>
      </c>
      <c r="AD185" s="10"/>
      <c r="AE185" s="10"/>
      <c r="AF185" s="10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s="49" customFormat="1" ht="30" customHeight="1">
      <c r="A186" s="60">
        <v>176</v>
      </c>
      <c r="B186" s="55" t="s">
        <v>300</v>
      </c>
      <c r="C186" s="90" t="s">
        <v>148</v>
      </c>
      <c r="D186" s="160" t="s">
        <v>238</v>
      </c>
      <c r="E186" s="153"/>
      <c r="F186" s="162">
        <v>17697</v>
      </c>
      <c r="G186" s="90">
        <v>4.53</v>
      </c>
      <c r="H186" s="160" t="s">
        <v>39</v>
      </c>
      <c r="I186" s="151">
        <f aca="true" t="shared" si="93" ref="I186:I192">F186*G186</f>
        <v>80167.41</v>
      </c>
      <c r="J186" s="151">
        <f t="shared" si="84"/>
        <v>187591.7394</v>
      </c>
      <c r="K186" s="151">
        <f t="shared" si="61"/>
        <v>206350.91334</v>
      </c>
      <c r="L186" s="160"/>
      <c r="M186" s="162"/>
      <c r="N186" s="163"/>
      <c r="O186" s="162">
        <f>N186*F186</f>
        <v>0</v>
      </c>
      <c r="P186" s="151">
        <f>K186</f>
        <v>206350.91334</v>
      </c>
      <c r="Q186" s="163"/>
      <c r="R186" s="162">
        <f>F186*Q186</f>
        <v>0</v>
      </c>
      <c r="S186" s="163"/>
      <c r="T186" s="162"/>
      <c r="U186" s="163"/>
      <c r="V186" s="162">
        <f>F186*U186</f>
        <v>0</v>
      </c>
      <c r="W186" s="162">
        <f>P186+R186+T186+V186</f>
        <v>206350.91334</v>
      </c>
      <c r="X186" s="90">
        <v>1.5</v>
      </c>
      <c r="Y186" s="151">
        <f t="shared" si="88"/>
        <v>309526.37001</v>
      </c>
      <c r="Z186" s="151"/>
      <c r="AA186" s="151">
        <f t="shared" si="89"/>
        <v>309526.37001</v>
      </c>
      <c r="AB186" s="90">
        <v>1</v>
      </c>
      <c r="AC186" s="173">
        <f t="shared" si="92"/>
        <v>187591.7394</v>
      </c>
      <c r="AD186" s="10"/>
      <c r="AE186" s="10"/>
      <c r="AF186" s="10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s="49" customFormat="1" ht="24.75" customHeight="1">
      <c r="A187" s="60">
        <v>177</v>
      </c>
      <c r="B187" s="55" t="s">
        <v>299</v>
      </c>
      <c r="C187" s="90" t="s">
        <v>148</v>
      </c>
      <c r="D187" s="160" t="s">
        <v>302</v>
      </c>
      <c r="E187" s="153"/>
      <c r="F187" s="162">
        <v>17697</v>
      </c>
      <c r="G187" s="160">
        <v>4.53</v>
      </c>
      <c r="H187" s="151" t="s">
        <v>50</v>
      </c>
      <c r="I187" s="151">
        <f t="shared" si="93"/>
        <v>80167.41</v>
      </c>
      <c r="J187" s="151">
        <f t="shared" si="84"/>
        <v>187591.7394</v>
      </c>
      <c r="K187" s="151">
        <f t="shared" si="61"/>
        <v>206350.91334</v>
      </c>
      <c r="L187" s="160"/>
      <c r="M187" s="160"/>
      <c r="N187" s="163"/>
      <c r="O187" s="162">
        <f>N187*F187</f>
        <v>0</v>
      </c>
      <c r="P187" s="162">
        <f>K187+O187+M187</f>
        <v>206350.91334</v>
      </c>
      <c r="Q187" s="163"/>
      <c r="R187" s="162"/>
      <c r="S187" s="163"/>
      <c r="T187" s="162"/>
      <c r="U187" s="163"/>
      <c r="V187" s="162"/>
      <c r="W187" s="162">
        <f>P187+R187+T187+V187</f>
        <v>206350.91334</v>
      </c>
      <c r="X187" s="90">
        <v>1.5</v>
      </c>
      <c r="Y187" s="151">
        <f t="shared" si="88"/>
        <v>309526.37001</v>
      </c>
      <c r="Z187" s="151"/>
      <c r="AA187" s="151">
        <f>Y187</f>
        <v>309526.37001</v>
      </c>
      <c r="AB187" s="90"/>
      <c r="AC187" s="173">
        <f t="shared" si="92"/>
        <v>187591.7394</v>
      </c>
      <c r="AD187" s="209"/>
      <c r="AE187" s="10"/>
      <c r="AF187" s="10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s="49" customFormat="1" ht="33.75">
      <c r="A188" s="60">
        <v>178</v>
      </c>
      <c r="B188" s="309" t="s">
        <v>301</v>
      </c>
      <c r="C188" s="90" t="s">
        <v>166</v>
      </c>
      <c r="D188" s="160"/>
      <c r="E188" s="153"/>
      <c r="F188" s="162">
        <v>17697</v>
      </c>
      <c r="G188" s="90">
        <v>3.32</v>
      </c>
      <c r="H188" s="160" t="s">
        <v>41</v>
      </c>
      <c r="I188" s="151">
        <f t="shared" si="93"/>
        <v>58754.03999999999</v>
      </c>
      <c r="J188" s="151">
        <f t="shared" si="84"/>
        <v>137484.45359999998</v>
      </c>
      <c r="K188" s="151">
        <f t="shared" si="61"/>
        <v>151232.89896</v>
      </c>
      <c r="L188" s="160"/>
      <c r="M188" s="162"/>
      <c r="N188" s="163"/>
      <c r="O188" s="162">
        <f>N188*F188</f>
        <v>0</v>
      </c>
      <c r="P188" s="151">
        <f t="shared" si="74"/>
        <v>151232.89896</v>
      </c>
      <c r="Q188" s="163">
        <v>1</v>
      </c>
      <c r="R188" s="162">
        <f>F188*Q188</f>
        <v>17697</v>
      </c>
      <c r="S188" s="163"/>
      <c r="T188" s="162"/>
      <c r="U188" s="163"/>
      <c r="V188" s="162">
        <f>F188*U188</f>
        <v>0</v>
      </c>
      <c r="W188" s="162">
        <f>P188+R188+T188+V188</f>
        <v>168929.89896</v>
      </c>
      <c r="X188" s="90">
        <v>1.5</v>
      </c>
      <c r="Y188" s="151">
        <f>W188*X188</f>
        <v>253394.84843999997</v>
      </c>
      <c r="Z188" s="151"/>
      <c r="AA188" s="151">
        <f t="shared" si="89"/>
        <v>253394.84843999997</v>
      </c>
      <c r="AB188" s="90">
        <v>1</v>
      </c>
      <c r="AC188" s="173">
        <f>J188</f>
        <v>137484.45359999998</v>
      </c>
      <c r="AD188" s="10"/>
      <c r="AE188" s="10"/>
      <c r="AF188" s="10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s="49" customFormat="1" ht="22.5">
      <c r="A189" s="60">
        <v>179</v>
      </c>
      <c r="B189" s="309" t="s">
        <v>301</v>
      </c>
      <c r="C189" s="286" t="s">
        <v>153</v>
      </c>
      <c r="D189" s="286"/>
      <c r="E189" s="176"/>
      <c r="F189" s="162">
        <v>17697</v>
      </c>
      <c r="G189" s="286">
        <v>3.69</v>
      </c>
      <c r="H189" s="286" t="s">
        <v>41</v>
      </c>
      <c r="I189" s="151">
        <f t="shared" si="93"/>
        <v>65301.93</v>
      </c>
      <c r="J189" s="151">
        <f t="shared" si="84"/>
        <v>152806.51619999998</v>
      </c>
      <c r="K189" s="151">
        <f aca="true" t="shared" si="94" ref="K189:K247">J189*1.1</f>
        <v>168087.16782</v>
      </c>
      <c r="L189" s="176"/>
      <c r="M189" s="176"/>
      <c r="N189" s="176"/>
      <c r="O189" s="286">
        <f aca="true" t="shared" si="95" ref="O189:O215">N189*F189</f>
        <v>0</v>
      </c>
      <c r="P189" s="151">
        <f t="shared" si="74"/>
        <v>168087.16782</v>
      </c>
      <c r="Q189" s="163">
        <v>1</v>
      </c>
      <c r="R189" s="162">
        <f>F189*Q189</f>
        <v>17697</v>
      </c>
      <c r="S189" s="286"/>
      <c r="T189" s="286">
        <f>F189*S189</f>
        <v>0</v>
      </c>
      <c r="U189" s="286"/>
      <c r="V189" s="286">
        <f t="shared" si="86"/>
        <v>0</v>
      </c>
      <c r="W189" s="162">
        <f>P189+R189+T189+V189</f>
        <v>185784.16782</v>
      </c>
      <c r="X189" s="286">
        <v>1.5</v>
      </c>
      <c r="Y189" s="286">
        <f t="shared" si="88"/>
        <v>278676.25173</v>
      </c>
      <c r="Z189" s="286"/>
      <c r="AA189" s="151">
        <f t="shared" si="89"/>
        <v>278676.25173</v>
      </c>
      <c r="AB189" s="286">
        <v>1</v>
      </c>
      <c r="AC189" s="173">
        <f t="shared" si="92"/>
        <v>152806.51619999998</v>
      </c>
      <c r="AD189" s="10"/>
      <c r="AE189" s="10"/>
      <c r="AF189" s="10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s="49" customFormat="1" ht="33.75">
      <c r="A190" s="60">
        <v>181</v>
      </c>
      <c r="B190" s="55" t="s">
        <v>255</v>
      </c>
      <c r="C190" s="90" t="s">
        <v>211</v>
      </c>
      <c r="D190" s="160" t="s">
        <v>303</v>
      </c>
      <c r="E190" s="153"/>
      <c r="F190" s="162">
        <v>17697</v>
      </c>
      <c r="G190" s="90">
        <v>5.35</v>
      </c>
      <c r="H190" s="160" t="s">
        <v>42</v>
      </c>
      <c r="I190" s="151">
        <f t="shared" si="93"/>
        <v>94678.95</v>
      </c>
      <c r="J190" s="151">
        <f t="shared" si="84"/>
        <v>221548.743</v>
      </c>
      <c r="K190" s="151">
        <f t="shared" si="94"/>
        <v>243703.6173</v>
      </c>
      <c r="L190" s="160"/>
      <c r="M190" s="162"/>
      <c r="N190" s="171">
        <v>1.25</v>
      </c>
      <c r="O190" s="162">
        <f>N190*F190</f>
        <v>22121.25</v>
      </c>
      <c r="P190" s="151">
        <f t="shared" si="74"/>
        <v>243703.6173</v>
      </c>
      <c r="Q190" s="163">
        <v>1</v>
      </c>
      <c r="R190" s="162">
        <f t="shared" si="90"/>
        <v>17697</v>
      </c>
      <c r="S190" s="163"/>
      <c r="T190" s="162"/>
      <c r="U190" s="163"/>
      <c r="V190" s="162">
        <f t="shared" si="86"/>
        <v>0</v>
      </c>
      <c r="W190" s="162">
        <f t="shared" si="91"/>
        <v>261400.6173</v>
      </c>
      <c r="X190" s="90">
        <v>1</v>
      </c>
      <c r="Y190" s="151">
        <f t="shared" si="88"/>
        <v>261400.6173</v>
      </c>
      <c r="Z190" s="286">
        <f>AA190/Y190</f>
        <v>1.4237762857800258</v>
      </c>
      <c r="AA190" s="151">
        <v>372176</v>
      </c>
      <c r="AB190" s="90">
        <v>1</v>
      </c>
      <c r="AC190" s="173">
        <f t="shared" si="92"/>
        <v>221548.743</v>
      </c>
      <c r="AD190" s="10"/>
      <c r="AE190" s="10"/>
      <c r="AF190" s="10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s="49" customFormat="1" ht="56.25">
      <c r="A191" s="60">
        <v>182</v>
      </c>
      <c r="B191" s="309" t="s">
        <v>301</v>
      </c>
      <c r="C191" s="90" t="s">
        <v>148</v>
      </c>
      <c r="D191" s="160"/>
      <c r="E191" s="153"/>
      <c r="F191" s="162">
        <v>17697</v>
      </c>
      <c r="G191" s="90">
        <v>3.73</v>
      </c>
      <c r="H191" s="160" t="s">
        <v>41</v>
      </c>
      <c r="I191" s="151">
        <f t="shared" si="93"/>
        <v>66009.81</v>
      </c>
      <c r="J191" s="151">
        <f t="shared" si="84"/>
        <v>154462.95539999998</v>
      </c>
      <c r="K191" s="151">
        <f t="shared" si="94"/>
        <v>169909.25094</v>
      </c>
      <c r="L191" s="153"/>
      <c r="M191" s="161"/>
      <c r="N191" s="171"/>
      <c r="O191" s="162">
        <f t="shared" si="95"/>
        <v>0</v>
      </c>
      <c r="P191" s="151">
        <f t="shared" si="74"/>
        <v>169909.25094</v>
      </c>
      <c r="Q191" s="163">
        <v>1</v>
      </c>
      <c r="R191" s="162">
        <f t="shared" si="90"/>
        <v>17697</v>
      </c>
      <c r="S191" s="163"/>
      <c r="T191" s="162">
        <f>F191*S191</f>
        <v>0</v>
      </c>
      <c r="U191" s="163"/>
      <c r="V191" s="162">
        <f t="shared" si="86"/>
        <v>0</v>
      </c>
      <c r="W191" s="162">
        <f t="shared" si="91"/>
        <v>187606.25094</v>
      </c>
      <c r="X191" s="90">
        <v>1.5</v>
      </c>
      <c r="Y191" s="151">
        <f t="shared" si="88"/>
        <v>281409.37641</v>
      </c>
      <c r="Z191" s="286"/>
      <c r="AA191" s="151">
        <f>Y191*Z191</f>
        <v>0</v>
      </c>
      <c r="AB191" s="90">
        <v>1</v>
      </c>
      <c r="AC191" s="173">
        <f t="shared" si="92"/>
        <v>154462.95539999998</v>
      </c>
      <c r="AD191" s="10"/>
      <c r="AE191" s="10"/>
      <c r="AF191" s="10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s="49" customFormat="1" ht="22.5">
      <c r="A192" s="60">
        <v>183</v>
      </c>
      <c r="B192" s="309" t="s">
        <v>301</v>
      </c>
      <c r="C192" s="90" t="s">
        <v>208</v>
      </c>
      <c r="D192" s="160" t="s">
        <v>239</v>
      </c>
      <c r="E192" s="153"/>
      <c r="F192" s="162">
        <v>17697</v>
      </c>
      <c r="G192" s="90">
        <v>4.04</v>
      </c>
      <c r="H192" s="160" t="s">
        <v>38</v>
      </c>
      <c r="I192" s="151">
        <f t="shared" si="93"/>
        <v>71495.88</v>
      </c>
      <c r="J192" s="151">
        <f t="shared" si="84"/>
        <v>167300.3592</v>
      </c>
      <c r="K192" s="151">
        <f t="shared" si="94"/>
        <v>184030.39512000003</v>
      </c>
      <c r="L192" s="153"/>
      <c r="M192" s="161"/>
      <c r="N192" s="171"/>
      <c r="O192" s="162">
        <f>N192*F192</f>
        <v>0</v>
      </c>
      <c r="P192" s="151">
        <f t="shared" si="74"/>
        <v>184030.39512000003</v>
      </c>
      <c r="Q192" s="163">
        <v>1</v>
      </c>
      <c r="R192" s="162">
        <f t="shared" si="90"/>
        <v>17697</v>
      </c>
      <c r="S192" s="163"/>
      <c r="T192" s="162">
        <f>F192*S192</f>
        <v>0</v>
      </c>
      <c r="U192" s="163"/>
      <c r="V192" s="162">
        <f>F192*U192</f>
        <v>0</v>
      </c>
      <c r="W192" s="162">
        <f>P192+R192+T192+V192</f>
        <v>201727.39512000003</v>
      </c>
      <c r="X192" s="90">
        <v>1.5</v>
      </c>
      <c r="Y192" s="151">
        <f t="shared" si="88"/>
        <v>302591.09268000006</v>
      </c>
      <c r="Z192" s="286"/>
      <c r="AA192" s="151">
        <f>Z192*Y192</f>
        <v>0</v>
      </c>
      <c r="AB192" s="90">
        <v>1</v>
      </c>
      <c r="AC192" s="173">
        <f t="shared" si="92"/>
        <v>167300.3592</v>
      </c>
      <c r="AD192" s="10"/>
      <c r="AE192" s="10"/>
      <c r="AF192" s="10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s="49" customFormat="1" ht="12.75">
      <c r="A193" s="60">
        <v>184</v>
      </c>
      <c r="B193" s="174" t="s">
        <v>154</v>
      </c>
      <c r="C193" s="175"/>
      <c r="D193" s="153"/>
      <c r="E193" s="153"/>
      <c r="F193" s="153"/>
      <c r="G193" s="153"/>
      <c r="H193" s="153"/>
      <c r="I193" s="151">
        <f t="shared" si="80"/>
        <v>0</v>
      </c>
      <c r="J193" s="151">
        <f t="shared" si="84"/>
        <v>0</v>
      </c>
      <c r="K193" s="151">
        <f t="shared" si="94"/>
        <v>0</v>
      </c>
      <c r="L193" s="153"/>
      <c r="M193" s="161"/>
      <c r="N193" s="171"/>
      <c r="O193" s="162">
        <f t="shared" si="95"/>
        <v>0</v>
      </c>
      <c r="P193" s="162">
        <f>K193+O193+M193</f>
        <v>0</v>
      </c>
      <c r="Q193" s="171"/>
      <c r="R193" s="162"/>
      <c r="S193" s="153"/>
      <c r="T193" s="161"/>
      <c r="U193" s="153"/>
      <c r="V193" s="161"/>
      <c r="W193" s="153"/>
      <c r="X193" s="182">
        <f>SUM(X173:X192)</f>
        <v>26</v>
      </c>
      <c r="Y193" s="182">
        <f>SUM(Y173:Y192)</f>
        <v>4974910.396845001</v>
      </c>
      <c r="Z193" s="182"/>
      <c r="AA193" s="182">
        <f>SUM(AA173:AA192)</f>
        <v>4583342.309045001</v>
      </c>
      <c r="AB193" s="182">
        <f>SUM(AB173:AB192)</f>
        <v>18</v>
      </c>
      <c r="AC193" s="182">
        <f>SUM(AC173:AC192)</f>
        <v>3348237.6734199994</v>
      </c>
      <c r="AD193" s="10"/>
      <c r="AE193" s="10"/>
      <c r="AF193" s="10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s="49" customFormat="1" ht="17.25" customHeight="1">
      <c r="A194" s="60">
        <v>185</v>
      </c>
      <c r="B194" s="387" t="s">
        <v>190</v>
      </c>
      <c r="C194" s="388"/>
      <c r="D194" s="388"/>
      <c r="E194" s="388"/>
      <c r="F194" s="388"/>
      <c r="G194" s="389"/>
      <c r="H194" s="103"/>
      <c r="I194" s="151">
        <f t="shared" si="80"/>
        <v>0</v>
      </c>
      <c r="J194" s="151">
        <f t="shared" si="84"/>
        <v>0</v>
      </c>
      <c r="K194" s="151">
        <f t="shared" si="94"/>
        <v>0</v>
      </c>
      <c r="L194" s="153"/>
      <c r="M194" s="153"/>
      <c r="N194" s="171"/>
      <c r="O194" s="162">
        <f t="shared" si="95"/>
        <v>0</v>
      </c>
      <c r="P194" s="162">
        <f>K194+O194+M194</f>
        <v>0</v>
      </c>
      <c r="Q194" s="171"/>
      <c r="R194" s="162"/>
      <c r="S194" s="153"/>
      <c r="T194" s="153"/>
      <c r="U194" s="153"/>
      <c r="V194" s="153"/>
      <c r="W194" s="153"/>
      <c r="X194" s="153"/>
      <c r="Y194" s="170"/>
      <c r="Z194" s="170"/>
      <c r="AA194" s="170"/>
      <c r="AB194" s="175"/>
      <c r="AC194" s="172"/>
      <c r="AD194" s="10"/>
      <c r="AE194" s="10"/>
      <c r="AF194" s="10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s="52" customFormat="1" ht="56.25">
      <c r="A195" s="77">
        <v>186</v>
      </c>
      <c r="B195" s="235" t="s">
        <v>255</v>
      </c>
      <c r="C195" s="90" t="s">
        <v>148</v>
      </c>
      <c r="D195" s="160" t="s">
        <v>109</v>
      </c>
      <c r="E195" s="235"/>
      <c r="F195" s="162">
        <v>17697</v>
      </c>
      <c r="G195" s="90">
        <v>4.19</v>
      </c>
      <c r="H195" s="151" t="s">
        <v>35</v>
      </c>
      <c r="I195" s="151">
        <f>G195*17697</f>
        <v>74150.43000000001</v>
      </c>
      <c r="J195" s="151">
        <f t="shared" si="84"/>
        <v>173512.0062</v>
      </c>
      <c r="K195" s="151">
        <f t="shared" si="94"/>
        <v>190863.20682000002</v>
      </c>
      <c r="L195" s="151"/>
      <c r="M195" s="162"/>
      <c r="N195" s="163">
        <v>0.25</v>
      </c>
      <c r="O195" s="162">
        <f t="shared" si="95"/>
        <v>4424.25</v>
      </c>
      <c r="P195" s="162">
        <f>K195+O195</f>
        <v>195287.45682000002</v>
      </c>
      <c r="Q195" s="160"/>
      <c r="R195" s="162">
        <f>F195*Q195</f>
        <v>0</v>
      </c>
      <c r="S195" s="163"/>
      <c r="T195" s="162">
        <f aca="true" t="shared" si="96" ref="T195:T220">F195*S195</f>
        <v>0</v>
      </c>
      <c r="U195" s="163"/>
      <c r="V195" s="162">
        <f aca="true" t="shared" si="97" ref="V195:V205">F195*U195</f>
        <v>0</v>
      </c>
      <c r="W195" s="162">
        <f aca="true" t="shared" si="98" ref="W195:W207">P195+R195+V195+T195</f>
        <v>195287.45682000002</v>
      </c>
      <c r="X195" s="234">
        <v>1</v>
      </c>
      <c r="Y195" s="151">
        <f aca="true" t="shared" si="99" ref="Y195:Y215">W195*X195</f>
        <v>195287.45682000002</v>
      </c>
      <c r="Z195" s="286">
        <f>AA195/Y195</f>
        <v>0.9999976607816627</v>
      </c>
      <c r="AA195" s="151">
        <v>195287</v>
      </c>
      <c r="AB195" s="90">
        <v>1</v>
      </c>
      <c r="AC195" s="173">
        <f>AA195</f>
        <v>195287</v>
      </c>
      <c r="AD195" s="183"/>
      <c r="AE195" s="183"/>
      <c r="AF195" s="183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</row>
    <row r="196" spans="1:53" s="51" customFormat="1" ht="56.25">
      <c r="A196" s="77">
        <v>187</v>
      </c>
      <c r="B196" s="235" t="s">
        <v>255</v>
      </c>
      <c r="C196" s="90" t="s">
        <v>148</v>
      </c>
      <c r="D196" s="160"/>
      <c r="E196" s="153"/>
      <c r="F196" s="162">
        <v>17697</v>
      </c>
      <c r="G196" s="90">
        <v>4.19</v>
      </c>
      <c r="H196" s="151" t="s">
        <v>35</v>
      </c>
      <c r="I196" s="151">
        <f>G196*17697</f>
        <v>74150.43000000001</v>
      </c>
      <c r="J196" s="151">
        <f t="shared" si="84"/>
        <v>173512.0062</v>
      </c>
      <c r="K196" s="151">
        <f t="shared" si="94"/>
        <v>190863.20682000002</v>
      </c>
      <c r="L196" s="151"/>
      <c r="M196" s="162"/>
      <c r="N196" s="163">
        <v>0.25</v>
      </c>
      <c r="O196" s="162">
        <f t="shared" si="95"/>
        <v>4424.25</v>
      </c>
      <c r="P196" s="162">
        <f>K196+O196</f>
        <v>195287.45682000002</v>
      </c>
      <c r="Q196" s="160"/>
      <c r="R196" s="162">
        <f>F196*Q196</f>
        <v>0</v>
      </c>
      <c r="S196" s="163"/>
      <c r="T196" s="162">
        <f t="shared" si="96"/>
        <v>0</v>
      </c>
      <c r="U196" s="163"/>
      <c r="V196" s="162">
        <f t="shared" si="97"/>
        <v>0</v>
      </c>
      <c r="W196" s="162">
        <f t="shared" si="98"/>
        <v>195287.45682000002</v>
      </c>
      <c r="X196" s="234">
        <v>1</v>
      </c>
      <c r="Y196" s="151">
        <f t="shared" si="99"/>
        <v>195287.45682000002</v>
      </c>
      <c r="Z196" s="286">
        <f>AA196/Y196</f>
        <v>0.9999976607816627</v>
      </c>
      <c r="AA196" s="151">
        <v>195287</v>
      </c>
      <c r="AB196" s="90">
        <v>1</v>
      </c>
      <c r="AC196" s="173">
        <f>AA196</f>
        <v>195287</v>
      </c>
      <c r="AD196" s="184"/>
      <c r="AE196" s="184"/>
      <c r="AF196" s="184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</row>
    <row r="197" spans="1:53" s="51" customFormat="1" ht="56.25">
      <c r="A197" s="77">
        <v>188</v>
      </c>
      <c r="B197" s="235" t="s">
        <v>304</v>
      </c>
      <c r="C197" s="90" t="s">
        <v>148</v>
      </c>
      <c r="D197" s="160"/>
      <c r="E197" s="153"/>
      <c r="F197" s="162">
        <v>17697</v>
      </c>
      <c r="G197" s="160">
        <v>3.73</v>
      </c>
      <c r="H197" s="151" t="s">
        <v>41</v>
      </c>
      <c r="I197" s="151">
        <f t="shared" si="80"/>
        <v>66009.81</v>
      </c>
      <c r="J197" s="151">
        <f t="shared" si="84"/>
        <v>154462.95539999998</v>
      </c>
      <c r="K197" s="151">
        <f t="shared" si="94"/>
        <v>169909.25094</v>
      </c>
      <c r="L197" s="160"/>
      <c r="M197" s="160"/>
      <c r="N197" s="163"/>
      <c r="O197" s="162">
        <f t="shared" si="95"/>
        <v>0</v>
      </c>
      <c r="P197" s="162">
        <f>K197+O197+M197</f>
        <v>169909.25094</v>
      </c>
      <c r="Q197" s="160"/>
      <c r="R197" s="162"/>
      <c r="S197" s="304"/>
      <c r="T197" s="162">
        <f t="shared" si="96"/>
        <v>0</v>
      </c>
      <c r="U197" s="163"/>
      <c r="V197" s="162">
        <f t="shared" si="97"/>
        <v>0</v>
      </c>
      <c r="W197" s="162">
        <f t="shared" si="98"/>
        <v>169909.25094</v>
      </c>
      <c r="X197" s="234">
        <v>1.75</v>
      </c>
      <c r="Y197" s="151">
        <f t="shared" si="99"/>
        <v>297341.189145</v>
      </c>
      <c r="Z197" s="151"/>
      <c r="AA197" s="151">
        <f>Y197</f>
        <v>297341.189145</v>
      </c>
      <c r="AB197" s="90">
        <v>1</v>
      </c>
      <c r="AC197" s="173">
        <f>J197</f>
        <v>154462.95539999998</v>
      </c>
      <c r="AD197" s="209" t="s">
        <v>86</v>
      </c>
      <c r="AE197" s="184"/>
      <c r="AF197" s="184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</row>
    <row r="198" spans="1:53" s="51" customFormat="1" ht="36.75" customHeight="1">
      <c r="A198" s="77">
        <v>189</v>
      </c>
      <c r="B198" s="235" t="s">
        <v>304</v>
      </c>
      <c r="C198" s="90" t="s">
        <v>148</v>
      </c>
      <c r="D198" s="160"/>
      <c r="E198" s="153"/>
      <c r="F198" s="162">
        <v>17697</v>
      </c>
      <c r="G198" s="90">
        <v>3.73</v>
      </c>
      <c r="H198" s="151" t="s">
        <v>41</v>
      </c>
      <c r="I198" s="151">
        <f>F198*G198</f>
        <v>66009.81</v>
      </c>
      <c r="J198" s="151">
        <f t="shared" si="84"/>
        <v>154462.95539999998</v>
      </c>
      <c r="K198" s="151">
        <f t="shared" si="94"/>
        <v>169909.25094</v>
      </c>
      <c r="L198" s="160"/>
      <c r="M198" s="160"/>
      <c r="N198" s="163"/>
      <c r="O198" s="162">
        <f>N198*F198</f>
        <v>0</v>
      </c>
      <c r="P198" s="162">
        <f>K198+O198+M198</f>
        <v>169909.25094</v>
      </c>
      <c r="Q198" s="160"/>
      <c r="R198" s="162"/>
      <c r="S198" s="304"/>
      <c r="T198" s="162">
        <f>F198*S198</f>
        <v>0</v>
      </c>
      <c r="U198" s="163"/>
      <c r="V198" s="162">
        <f>F198*U198</f>
        <v>0</v>
      </c>
      <c r="W198" s="162">
        <f>P198+R198+V198+T198</f>
        <v>169909.25094</v>
      </c>
      <c r="X198" s="234">
        <v>1.75</v>
      </c>
      <c r="Y198" s="151">
        <f t="shared" si="99"/>
        <v>297341.189145</v>
      </c>
      <c r="Z198" s="151"/>
      <c r="AA198" s="151">
        <f aca="true" t="shared" si="100" ref="AA198:AA218">Y198</f>
        <v>297341.189145</v>
      </c>
      <c r="AB198" s="90">
        <v>1</v>
      </c>
      <c r="AC198" s="173">
        <f aca="true" t="shared" si="101" ref="AC198:AC218">J198</f>
        <v>154462.95539999998</v>
      </c>
      <c r="AD198" s="184"/>
      <c r="AE198" s="184"/>
      <c r="AF198" s="184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</row>
    <row r="199" spans="1:53" s="51" customFormat="1" ht="36.75" customHeight="1">
      <c r="A199" s="77">
        <v>190</v>
      </c>
      <c r="B199" s="235" t="s">
        <v>304</v>
      </c>
      <c r="C199" s="90" t="s">
        <v>148</v>
      </c>
      <c r="D199" s="160"/>
      <c r="E199" s="153"/>
      <c r="F199" s="162">
        <v>17697</v>
      </c>
      <c r="G199" s="90">
        <v>3.73</v>
      </c>
      <c r="H199" s="151" t="s">
        <v>41</v>
      </c>
      <c r="I199" s="151">
        <f t="shared" si="80"/>
        <v>66009.81</v>
      </c>
      <c r="J199" s="151">
        <f t="shared" si="84"/>
        <v>154462.95539999998</v>
      </c>
      <c r="K199" s="151">
        <f t="shared" si="94"/>
        <v>169909.25094</v>
      </c>
      <c r="L199" s="160"/>
      <c r="M199" s="160"/>
      <c r="N199" s="163"/>
      <c r="O199" s="162">
        <f aca="true" t="shared" si="102" ref="O199:O205">N199*F199</f>
        <v>0</v>
      </c>
      <c r="P199" s="162">
        <f aca="true" t="shared" si="103" ref="P199:P205">K199+O199+M199</f>
        <v>169909.25094</v>
      </c>
      <c r="Q199" s="160"/>
      <c r="R199" s="162">
        <f>F199*Q199</f>
        <v>0</v>
      </c>
      <c r="S199" s="304"/>
      <c r="T199" s="162">
        <f t="shared" si="96"/>
        <v>0</v>
      </c>
      <c r="U199" s="163"/>
      <c r="V199" s="162">
        <f t="shared" si="97"/>
        <v>0</v>
      </c>
      <c r="W199" s="162">
        <f t="shared" si="98"/>
        <v>169909.25094</v>
      </c>
      <c r="X199" s="234">
        <v>1.75</v>
      </c>
      <c r="Y199" s="151">
        <f t="shared" si="99"/>
        <v>297341.189145</v>
      </c>
      <c r="Z199" s="151"/>
      <c r="AA199" s="151">
        <f t="shared" si="100"/>
        <v>297341.189145</v>
      </c>
      <c r="AB199" s="90">
        <v>1</v>
      </c>
      <c r="AC199" s="173">
        <f t="shared" si="101"/>
        <v>154462.95539999998</v>
      </c>
      <c r="AD199" s="184"/>
      <c r="AE199" s="184"/>
      <c r="AF199" s="184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</row>
    <row r="200" spans="1:53" s="51" customFormat="1" ht="35.25" customHeight="1">
      <c r="A200" s="77">
        <v>191</v>
      </c>
      <c r="B200" s="235" t="s">
        <v>304</v>
      </c>
      <c r="C200" s="90" t="s">
        <v>148</v>
      </c>
      <c r="D200" s="160"/>
      <c r="E200" s="153"/>
      <c r="F200" s="162">
        <v>17697</v>
      </c>
      <c r="G200" s="90">
        <v>3.73</v>
      </c>
      <c r="H200" s="151" t="s">
        <v>41</v>
      </c>
      <c r="I200" s="151">
        <f t="shared" si="80"/>
        <v>66009.81</v>
      </c>
      <c r="J200" s="151">
        <f t="shared" si="84"/>
        <v>154462.95539999998</v>
      </c>
      <c r="K200" s="151">
        <f t="shared" si="94"/>
        <v>169909.25094</v>
      </c>
      <c r="L200" s="160"/>
      <c r="M200" s="160"/>
      <c r="N200" s="163"/>
      <c r="O200" s="162">
        <f t="shared" si="102"/>
        <v>0</v>
      </c>
      <c r="P200" s="162">
        <f t="shared" si="103"/>
        <v>169909.25094</v>
      </c>
      <c r="Q200" s="160"/>
      <c r="R200" s="162">
        <f>F200*Q200</f>
        <v>0</v>
      </c>
      <c r="S200" s="304"/>
      <c r="T200" s="162">
        <f t="shared" si="96"/>
        <v>0</v>
      </c>
      <c r="U200" s="163"/>
      <c r="V200" s="162">
        <f t="shared" si="97"/>
        <v>0</v>
      </c>
      <c r="W200" s="162">
        <f t="shared" si="98"/>
        <v>169909.25094</v>
      </c>
      <c r="X200" s="234">
        <v>1.75</v>
      </c>
      <c r="Y200" s="151">
        <f t="shared" si="99"/>
        <v>297341.189145</v>
      </c>
      <c r="Z200" s="151"/>
      <c r="AA200" s="151">
        <f t="shared" si="100"/>
        <v>297341.189145</v>
      </c>
      <c r="AB200" s="90">
        <v>1</v>
      </c>
      <c r="AC200" s="173">
        <f t="shared" si="101"/>
        <v>154462.95539999998</v>
      </c>
      <c r="AD200" s="209" t="s">
        <v>86</v>
      </c>
      <c r="AE200" s="184"/>
      <c r="AF200" s="184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</row>
    <row r="201" spans="1:53" s="49" customFormat="1" ht="33.75">
      <c r="A201" s="77">
        <v>192</v>
      </c>
      <c r="B201" s="235" t="s">
        <v>304</v>
      </c>
      <c r="C201" s="90" t="s">
        <v>208</v>
      </c>
      <c r="D201" s="153"/>
      <c r="E201" s="153"/>
      <c r="F201" s="161">
        <v>17697</v>
      </c>
      <c r="G201" s="90">
        <v>3.57</v>
      </c>
      <c r="H201" s="160" t="s">
        <v>41</v>
      </c>
      <c r="I201" s="151">
        <f t="shared" si="80"/>
        <v>63178.28999999999</v>
      </c>
      <c r="J201" s="151">
        <f t="shared" si="84"/>
        <v>147837.19859999997</v>
      </c>
      <c r="K201" s="151">
        <f t="shared" si="94"/>
        <v>162620.91846</v>
      </c>
      <c r="L201" s="153"/>
      <c r="M201" s="153"/>
      <c r="N201" s="171"/>
      <c r="O201" s="162">
        <f t="shared" si="102"/>
        <v>0</v>
      </c>
      <c r="P201" s="162">
        <f t="shared" si="103"/>
        <v>162620.91846</v>
      </c>
      <c r="Q201" s="163"/>
      <c r="R201" s="162">
        <f>Q201*F201</f>
        <v>0</v>
      </c>
      <c r="S201" s="163"/>
      <c r="T201" s="162">
        <f t="shared" si="96"/>
        <v>0</v>
      </c>
      <c r="U201" s="163"/>
      <c r="V201" s="162">
        <f t="shared" si="97"/>
        <v>0</v>
      </c>
      <c r="W201" s="162">
        <f t="shared" si="98"/>
        <v>162620.91846</v>
      </c>
      <c r="X201" s="90">
        <v>1.75</v>
      </c>
      <c r="Y201" s="151">
        <f t="shared" si="99"/>
        <v>284586.60730499995</v>
      </c>
      <c r="Z201" s="151"/>
      <c r="AA201" s="151">
        <f t="shared" si="100"/>
        <v>284586.60730499995</v>
      </c>
      <c r="AB201" s="90">
        <v>1</v>
      </c>
      <c r="AC201" s="173">
        <f t="shared" si="101"/>
        <v>147837.19859999997</v>
      </c>
      <c r="AD201" s="10"/>
      <c r="AE201" s="10"/>
      <c r="AF201" s="10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s="49" customFormat="1" ht="33.75">
      <c r="A202" s="77">
        <v>193</v>
      </c>
      <c r="B202" s="235" t="s">
        <v>304</v>
      </c>
      <c r="C202" s="90" t="s">
        <v>217</v>
      </c>
      <c r="D202" s="160" t="s">
        <v>278</v>
      </c>
      <c r="E202" s="153"/>
      <c r="F202" s="162">
        <v>17697</v>
      </c>
      <c r="G202" s="90">
        <v>4.4</v>
      </c>
      <c r="H202" s="151" t="s">
        <v>39</v>
      </c>
      <c r="I202" s="151">
        <f t="shared" si="80"/>
        <v>77866.8</v>
      </c>
      <c r="J202" s="151">
        <f>I202*2.34</f>
        <v>182208.312</v>
      </c>
      <c r="K202" s="151">
        <f>J202*1.1</f>
        <v>200429.14320000002</v>
      </c>
      <c r="L202" s="160"/>
      <c r="M202" s="160"/>
      <c r="N202" s="163"/>
      <c r="O202" s="162">
        <f t="shared" si="102"/>
        <v>0</v>
      </c>
      <c r="P202" s="162">
        <f t="shared" si="103"/>
        <v>200429.14320000002</v>
      </c>
      <c r="Q202" s="160"/>
      <c r="R202" s="162">
        <f>F202*Q202</f>
        <v>0</v>
      </c>
      <c r="S202" s="163"/>
      <c r="T202" s="162">
        <f>F202*S202</f>
        <v>0</v>
      </c>
      <c r="U202" s="163"/>
      <c r="V202" s="162">
        <f t="shared" si="97"/>
        <v>0</v>
      </c>
      <c r="W202" s="162">
        <f t="shared" si="98"/>
        <v>200429.14320000002</v>
      </c>
      <c r="X202" s="234">
        <v>0.75</v>
      </c>
      <c r="Y202" s="151">
        <f t="shared" si="99"/>
        <v>150321.8574</v>
      </c>
      <c r="Z202" s="151"/>
      <c r="AA202" s="151">
        <f t="shared" si="100"/>
        <v>150321.8574</v>
      </c>
      <c r="AB202" s="90"/>
      <c r="AC202" s="173">
        <f t="shared" si="101"/>
        <v>182208.312</v>
      </c>
      <c r="AD202" s="10"/>
      <c r="AE202" s="10"/>
      <c r="AF202" s="10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s="49" customFormat="1" ht="33.75">
      <c r="A203" s="77">
        <v>194</v>
      </c>
      <c r="B203" s="235" t="s">
        <v>304</v>
      </c>
      <c r="C203" s="90" t="s">
        <v>217</v>
      </c>
      <c r="D203" s="160" t="s">
        <v>278</v>
      </c>
      <c r="E203" s="295"/>
      <c r="F203" s="161">
        <v>17697</v>
      </c>
      <c r="G203" s="90">
        <v>4.4</v>
      </c>
      <c r="H203" s="151" t="s">
        <v>39</v>
      </c>
      <c r="I203" s="151">
        <f t="shared" si="80"/>
        <v>77866.8</v>
      </c>
      <c r="J203" s="151">
        <f t="shared" si="84"/>
        <v>182208.312</v>
      </c>
      <c r="K203" s="151">
        <f t="shared" si="94"/>
        <v>200429.14320000002</v>
      </c>
      <c r="L203" s="153"/>
      <c r="M203" s="153"/>
      <c r="N203" s="171"/>
      <c r="O203" s="162"/>
      <c r="P203" s="162">
        <f t="shared" si="103"/>
        <v>200429.14320000002</v>
      </c>
      <c r="Q203" s="163"/>
      <c r="R203" s="162"/>
      <c r="S203" s="163"/>
      <c r="T203" s="162"/>
      <c r="U203" s="163"/>
      <c r="V203" s="162"/>
      <c r="W203" s="162">
        <f t="shared" si="98"/>
        <v>200429.14320000002</v>
      </c>
      <c r="X203" s="90">
        <v>2</v>
      </c>
      <c r="Y203" s="151">
        <f t="shared" si="99"/>
        <v>400858.28640000004</v>
      </c>
      <c r="Z203" s="151"/>
      <c r="AA203" s="151">
        <f t="shared" si="100"/>
        <v>400858.28640000004</v>
      </c>
      <c r="AB203" s="90"/>
      <c r="AC203" s="173">
        <v>182208</v>
      </c>
      <c r="AD203" s="10"/>
      <c r="AE203" s="10"/>
      <c r="AF203" s="10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32" s="243" customFormat="1" ht="36" customHeight="1">
      <c r="A204" s="77">
        <v>196</v>
      </c>
      <c r="B204" s="235" t="s">
        <v>305</v>
      </c>
      <c r="C204" s="90" t="s">
        <v>148</v>
      </c>
      <c r="D204" s="160" t="s">
        <v>238</v>
      </c>
      <c r="E204" s="235"/>
      <c r="F204" s="162">
        <v>17697</v>
      </c>
      <c r="G204" s="90">
        <v>4.53</v>
      </c>
      <c r="H204" s="151" t="s">
        <v>39</v>
      </c>
      <c r="I204" s="151">
        <f>F204*G204</f>
        <v>80167.41</v>
      </c>
      <c r="J204" s="151">
        <f>I204*2.34</f>
        <v>187591.7394</v>
      </c>
      <c r="K204" s="151">
        <f>J204*1.1</f>
        <v>206350.91334</v>
      </c>
      <c r="L204" s="170"/>
      <c r="M204" s="161"/>
      <c r="N204" s="171"/>
      <c r="O204" s="162">
        <f>N204*F204</f>
        <v>0</v>
      </c>
      <c r="P204" s="162">
        <f>K204+O204+M204</f>
        <v>206350.91334</v>
      </c>
      <c r="Q204" s="163"/>
      <c r="R204" s="162">
        <f>Q204*F204</f>
        <v>0</v>
      </c>
      <c r="S204" s="163"/>
      <c r="T204" s="162">
        <f>F204*S204</f>
        <v>0</v>
      </c>
      <c r="U204" s="163"/>
      <c r="V204" s="162">
        <f>F204*U204</f>
        <v>0</v>
      </c>
      <c r="W204" s="162">
        <f>I204</f>
        <v>80167.41</v>
      </c>
      <c r="X204" s="90">
        <v>1</v>
      </c>
      <c r="Y204" s="151">
        <f>W204*X204</f>
        <v>80167.41</v>
      </c>
      <c r="Z204" s="151">
        <v>1</v>
      </c>
      <c r="AA204" s="151">
        <f t="shared" si="100"/>
        <v>80167.41</v>
      </c>
      <c r="AB204" s="90"/>
      <c r="AC204" s="173">
        <v>187592</v>
      </c>
      <c r="AD204" s="10"/>
      <c r="AE204" s="10"/>
      <c r="AF204" s="10"/>
    </row>
    <row r="205" spans="1:53" s="49" customFormat="1" ht="51" customHeight="1">
      <c r="A205" s="77">
        <v>197</v>
      </c>
      <c r="B205" s="235" t="s">
        <v>306</v>
      </c>
      <c r="C205" s="90" t="s">
        <v>312</v>
      </c>
      <c r="D205" s="160" t="s">
        <v>278</v>
      </c>
      <c r="E205" s="153"/>
      <c r="F205" s="161">
        <v>17697</v>
      </c>
      <c r="G205" s="90">
        <v>4.46</v>
      </c>
      <c r="H205" s="151" t="s">
        <v>39</v>
      </c>
      <c r="I205" s="151">
        <f t="shared" si="80"/>
        <v>78928.62</v>
      </c>
      <c r="J205" s="151">
        <f t="shared" si="84"/>
        <v>184692.97079999998</v>
      </c>
      <c r="K205" s="151">
        <f t="shared" si="94"/>
        <v>203162.26788</v>
      </c>
      <c r="L205" s="170"/>
      <c r="M205" s="161"/>
      <c r="N205" s="171"/>
      <c r="O205" s="162">
        <f t="shared" si="102"/>
        <v>0</v>
      </c>
      <c r="P205" s="162">
        <f t="shared" si="103"/>
        <v>203162.26788</v>
      </c>
      <c r="Q205" s="163"/>
      <c r="R205" s="162">
        <f>Q205*F205</f>
        <v>0</v>
      </c>
      <c r="S205" s="163"/>
      <c r="T205" s="162">
        <f>F205*S205</f>
        <v>0</v>
      </c>
      <c r="U205" s="163"/>
      <c r="V205" s="162">
        <f t="shared" si="97"/>
        <v>0</v>
      </c>
      <c r="W205" s="162">
        <f>P205+R205+V205+T205</f>
        <v>203162.26788</v>
      </c>
      <c r="X205" s="90">
        <v>1.75</v>
      </c>
      <c r="Y205" s="151">
        <f>W205*X205</f>
        <v>355533.96879</v>
      </c>
      <c r="Z205" s="151"/>
      <c r="AA205" s="151">
        <f t="shared" si="100"/>
        <v>355533.96879</v>
      </c>
      <c r="AB205" s="90">
        <v>1</v>
      </c>
      <c r="AC205" s="173">
        <f t="shared" si="101"/>
        <v>184692.97079999998</v>
      </c>
      <c r="AD205" s="10"/>
      <c r="AE205" s="10"/>
      <c r="AF205" s="10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s="49" customFormat="1" ht="51" customHeight="1">
      <c r="A206" s="77">
        <v>198</v>
      </c>
      <c r="B206" s="235" t="s">
        <v>306</v>
      </c>
      <c r="C206" s="90" t="s">
        <v>312</v>
      </c>
      <c r="D206" s="160" t="s">
        <v>278</v>
      </c>
      <c r="E206" s="153"/>
      <c r="F206" s="161">
        <v>17697</v>
      </c>
      <c r="G206" s="90">
        <v>4.46</v>
      </c>
      <c r="H206" s="151" t="s">
        <v>39</v>
      </c>
      <c r="I206" s="151">
        <f>F206*G206</f>
        <v>78928.62</v>
      </c>
      <c r="J206" s="151">
        <f>I206*2.34</f>
        <v>184692.97079999998</v>
      </c>
      <c r="K206" s="151">
        <f>J206*1.1</f>
        <v>203162.26788</v>
      </c>
      <c r="L206" s="170"/>
      <c r="M206" s="161"/>
      <c r="N206" s="171"/>
      <c r="O206" s="162">
        <f>N206*F206</f>
        <v>0</v>
      </c>
      <c r="P206" s="162">
        <f>K206+O206+M206</f>
        <v>203162.26788</v>
      </c>
      <c r="Q206" s="163"/>
      <c r="R206" s="162">
        <f>Q206*F206</f>
        <v>0</v>
      </c>
      <c r="S206" s="163"/>
      <c r="T206" s="162">
        <f>F206*S206</f>
        <v>0</v>
      </c>
      <c r="U206" s="163"/>
      <c r="V206" s="162">
        <f>F206*U206</f>
        <v>0</v>
      </c>
      <c r="W206" s="162">
        <f>P206+R206+V206+T206</f>
        <v>203162.26788</v>
      </c>
      <c r="X206" s="90">
        <v>2.25</v>
      </c>
      <c r="Y206" s="151">
        <f>W206*X206</f>
        <v>457115.10273</v>
      </c>
      <c r="Z206" s="151"/>
      <c r="AA206" s="151">
        <f>Y206</f>
        <v>457115.10273</v>
      </c>
      <c r="AB206" s="90"/>
      <c r="AC206" s="173">
        <v>184693</v>
      </c>
      <c r="AD206" s="10"/>
      <c r="AE206" s="10"/>
      <c r="AF206" s="10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s="51" customFormat="1" ht="46.5" customHeight="1">
      <c r="A207" s="77">
        <v>199</v>
      </c>
      <c r="B207" s="235" t="s">
        <v>307</v>
      </c>
      <c r="C207" s="90" t="s">
        <v>148</v>
      </c>
      <c r="D207" s="160" t="s">
        <v>278</v>
      </c>
      <c r="E207" s="153"/>
      <c r="F207" s="162">
        <v>17697</v>
      </c>
      <c r="G207" s="160">
        <v>4.53</v>
      </c>
      <c r="H207" s="151" t="s">
        <v>39</v>
      </c>
      <c r="I207" s="151">
        <f t="shared" si="80"/>
        <v>80167.41</v>
      </c>
      <c r="J207" s="151">
        <f t="shared" si="84"/>
        <v>187591.7394</v>
      </c>
      <c r="K207" s="151">
        <f t="shared" si="94"/>
        <v>206350.91334</v>
      </c>
      <c r="L207" s="160"/>
      <c r="M207" s="160"/>
      <c r="N207" s="163"/>
      <c r="O207" s="162">
        <f t="shared" si="95"/>
        <v>0</v>
      </c>
      <c r="P207" s="162">
        <f>K207+O207+M207</f>
        <v>206350.91334</v>
      </c>
      <c r="Q207" s="160"/>
      <c r="R207" s="162">
        <f>F207*Q207</f>
        <v>0</v>
      </c>
      <c r="S207" s="163">
        <v>0.5</v>
      </c>
      <c r="T207" s="162">
        <f t="shared" si="96"/>
        <v>8848.5</v>
      </c>
      <c r="U207" s="163"/>
      <c r="V207" s="162">
        <f aca="true" t="shared" si="104" ref="V207:V220">F207*U207</f>
        <v>0</v>
      </c>
      <c r="W207" s="162">
        <f t="shared" si="98"/>
        <v>215199.41334</v>
      </c>
      <c r="X207" s="234">
        <v>1.75</v>
      </c>
      <c r="Y207" s="151">
        <f t="shared" si="99"/>
        <v>376598.973345</v>
      </c>
      <c r="Z207" s="151"/>
      <c r="AA207" s="151">
        <f t="shared" si="100"/>
        <v>376598.973345</v>
      </c>
      <c r="AB207" s="90">
        <v>1</v>
      </c>
      <c r="AC207" s="173">
        <f t="shared" si="101"/>
        <v>187591.7394</v>
      </c>
      <c r="AD207" s="184"/>
      <c r="AE207" s="184"/>
      <c r="AF207" s="184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</row>
    <row r="208" spans="1:53" s="50" customFormat="1" ht="45">
      <c r="A208" s="77">
        <v>200</v>
      </c>
      <c r="B208" s="235" t="s">
        <v>307</v>
      </c>
      <c r="C208" s="247" t="s">
        <v>165</v>
      </c>
      <c r="D208" s="9" t="s">
        <v>240</v>
      </c>
      <c r="E208" s="248"/>
      <c r="F208" s="296">
        <v>17697</v>
      </c>
      <c r="G208" s="247">
        <v>4.06</v>
      </c>
      <c r="H208" s="9" t="s">
        <v>40</v>
      </c>
      <c r="I208" s="151">
        <f t="shared" si="80"/>
        <v>71849.81999999999</v>
      </c>
      <c r="J208" s="151">
        <f t="shared" si="84"/>
        <v>168128.57879999996</v>
      </c>
      <c r="K208" s="151">
        <f t="shared" si="94"/>
        <v>184941.43667999998</v>
      </c>
      <c r="L208" s="298"/>
      <c r="M208" s="296"/>
      <c r="N208" s="299"/>
      <c r="O208" s="291">
        <f t="shared" si="95"/>
        <v>0</v>
      </c>
      <c r="P208" s="291">
        <f>K208+O208+M208</f>
        <v>184941.43667999998</v>
      </c>
      <c r="Q208" s="82"/>
      <c r="R208" s="291">
        <f>Q208*F208</f>
        <v>0</v>
      </c>
      <c r="S208" s="82">
        <v>0.5</v>
      </c>
      <c r="T208" s="291">
        <f t="shared" si="96"/>
        <v>8848.5</v>
      </c>
      <c r="U208" s="82"/>
      <c r="V208" s="291">
        <f t="shared" si="104"/>
        <v>0</v>
      </c>
      <c r="W208" s="162">
        <f>P208+R208+V208+T208</f>
        <v>193789.93667999998</v>
      </c>
      <c r="X208" s="247">
        <v>1.75</v>
      </c>
      <c r="Y208" s="151">
        <f>W208*X208</f>
        <v>339132.38918999996</v>
      </c>
      <c r="Z208" s="151"/>
      <c r="AA208" s="151">
        <f t="shared" si="100"/>
        <v>339132.38918999996</v>
      </c>
      <c r="AB208" s="247">
        <v>1</v>
      </c>
      <c r="AC208" s="173">
        <f t="shared" si="101"/>
        <v>168128.57879999996</v>
      </c>
      <c r="AD208" s="177"/>
      <c r="AE208" s="177"/>
      <c r="AF208" s="177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65"/>
      <c r="AU208" s="65"/>
      <c r="AV208" s="65"/>
      <c r="AW208" s="65"/>
      <c r="AX208" s="65"/>
      <c r="AY208" s="65"/>
      <c r="AZ208" s="65"/>
      <c r="BA208" s="65"/>
    </row>
    <row r="209" spans="1:53" s="51" customFormat="1" ht="45">
      <c r="A209" s="77">
        <v>201</v>
      </c>
      <c r="B209" s="235" t="s">
        <v>307</v>
      </c>
      <c r="C209" s="90" t="s">
        <v>261</v>
      </c>
      <c r="D209" s="160"/>
      <c r="E209" s="153"/>
      <c r="F209" s="162">
        <v>17697</v>
      </c>
      <c r="G209" s="160">
        <v>3.73</v>
      </c>
      <c r="H209" s="151" t="s">
        <v>48</v>
      </c>
      <c r="I209" s="151">
        <f t="shared" si="80"/>
        <v>66009.81</v>
      </c>
      <c r="J209" s="151">
        <f t="shared" si="84"/>
        <v>154462.95539999998</v>
      </c>
      <c r="K209" s="151">
        <f t="shared" si="94"/>
        <v>169909.25094</v>
      </c>
      <c r="L209" s="160"/>
      <c r="M209" s="160"/>
      <c r="N209" s="163"/>
      <c r="O209" s="162">
        <f t="shared" si="95"/>
        <v>0</v>
      </c>
      <c r="P209" s="162">
        <f>K209+O209+M209</f>
        <v>169909.25094</v>
      </c>
      <c r="Q209" s="160"/>
      <c r="R209" s="162">
        <f aca="true" t="shared" si="105" ref="R209:R220">F209*Q209</f>
        <v>0</v>
      </c>
      <c r="S209" s="163">
        <v>0.5</v>
      </c>
      <c r="T209" s="162">
        <f t="shared" si="96"/>
        <v>8848.5</v>
      </c>
      <c r="U209" s="163"/>
      <c r="V209" s="162">
        <f t="shared" si="104"/>
        <v>0</v>
      </c>
      <c r="W209" s="162">
        <f aca="true" t="shared" si="106" ref="W209:W220">P209+R209+V209+T209</f>
        <v>178757.75094</v>
      </c>
      <c r="X209" s="234">
        <v>1.75</v>
      </c>
      <c r="Y209" s="151">
        <f t="shared" si="99"/>
        <v>312826.064145</v>
      </c>
      <c r="Z209" s="151"/>
      <c r="AA209" s="151">
        <f t="shared" si="100"/>
        <v>312826.064145</v>
      </c>
      <c r="AB209" s="90">
        <v>1</v>
      </c>
      <c r="AC209" s="173">
        <f t="shared" si="101"/>
        <v>154462.95539999998</v>
      </c>
      <c r="AD209" s="184"/>
      <c r="AE209" s="184"/>
      <c r="AF209" s="184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</row>
    <row r="210" spans="1:53" s="51" customFormat="1" ht="45">
      <c r="A210" s="77">
        <v>202</v>
      </c>
      <c r="B210" s="235" t="s">
        <v>307</v>
      </c>
      <c r="C210" s="90" t="s">
        <v>208</v>
      </c>
      <c r="D210" s="160" t="s">
        <v>239</v>
      </c>
      <c r="E210" s="153"/>
      <c r="F210" s="162">
        <v>17697</v>
      </c>
      <c r="G210" s="160">
        <v>4.04</v>
      </c>
      <c r="H210" s="151" t="s">
        <v>88</v>
      </c>
      <c r="I210" s="151">
        <f t="shared" si="80"/>
        <v>71495.88</v>
      </c>
      <c r="J210" s="151">
        <f t="shared" si="84"/>
        <v>167300.3592</v>
      </c>
      <c r="K210" s="151">
        <f t="shared" si="94"/>
        <v>184030.39512000003</v>
      </c>
      <c r="L210" s="160"/>
      <c r="M210" s="160"/>
      <c r="N210" s="163"/>
      <c r="O210" s="162">
        <f>N210*F210</f>
        <v>0</v>
      </c>
      <c r="P210" s="162">
        <f>K210+O210+M210</f>
        <v>184030.39512000003</v>
      </c>
      <c r="Q210" s="160"/>
      <c r="R210" s="162">
        <f t="shared" si="105"/>
        <v>0</v>
      </c>
      <c r="S210" s="163">
        <v>0.5</v>
      </c>
      <c r="T210" s="162">
        <f t="shared" si="96"/>
        <v>8848.5</v>
      </c>
      <c r="U210" s="163"/>
      <c r="V210" s="162">
        <f t="shared" si="104"/>
        <v>0</v>
      </c>
      <c r="W210" s="162">
        <f>P210+R210+V210+T210</f>
        <v>192878.89512000003</v>
      </c>
      <c r="X210" s="234">
        <v>1.75</v>
      </c>
      <c r="Y210" s="151">
        <f t="shared" si="99"/>
        <v>337538.06646000006</v>
      </c>
      <c r="Z210" s="151"/>
      <c r="AA210" s="151">
        <f t="shared" si="100"/>
        <v>337538.06646000006</v>
      </c>
      <c r="AB210" s="90">
        <v>1</v>
      </c>
      <c r="AC210" s="173">
        <f t="shared" si="101"/>
        <v>167300.3592</v>
      </c>
      <c r="AD210" s="184"/>
      <c r="AE210" s="184"/>
      <c r="AF210" s="184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</row>
    <row r="211" spans="1:53" s="51" customFormat="1" ht="45" customHeight="1">
      <c r="A211" s="77">
        <v>203</v>
      </c>
      <c r="B211" s="235" t="s">
        <v>308</v>
      </c>
      <c r="C211" s="90" t="s">
        <v>261</v>
      </c>
      <c r="D211" s="160"/>
      <c r="E211" s="153"/>
      <c r="F211" s="162">
        <v>17697</v>
      </c>
      <c r="G211" s="90">
        <v>3.69</v>
      </c>
      <c r="H211" s="151" t="s">
        <v>48</v>
      </c>
      <c r="I211" s="151">
        <f t="shared" si="80"/>
        <v>65301.93</v>
      </c>
      <c r="J211" s="151">
        <f t="shared" si="84"/>
        <v>152806.51619999998</v>
      </c>
      <c r="K211" s="151">
        <f t="shared" si="94"/>
        <v>168087.16782</v>
      </c>
      <c r="L211" s="151"/>
      <c r="M211" s="162"/>
      <c r="N211" s="163"/>
      <c r="O211" s="162">
        <f t="shared" si="95"/>
        <v>0</v>
      </c>
      <c r="P211" s="162">
        <f aca="true" t="shared" si="107" ref="P211:P220">K211+O211+M211</f>
        <v>168087.16782</v>
      </c>
      <c r="Q211" s="160"/>
      <c r="R211" s="162">
        <f t="shared" si="105"/>
        <v>0</v>
      </c>
      <c r="S211" s="163">
        <v>0.5</v>
      </c>
      <c r="T211" s="162">
        <f t="shared" si="96"/>
        <v>8848.5</v>
      </c>
      <c r="U211" s="163"/>
      <c r="V211" s="162">
        <f t="shared" si="104"/>
        <v>0</v>
      </c>
      <c r="W211" s="162">
        <f t="shared" si="106"/>
        <v>176935.66782</v>
      </c>
      <c r="X211" s="234">
        <v>1</v>
      </c>
      <c r="Y211" s="151">
        <f t="shared" si="99"/>
        <v>176935.66782</v>
      </c>
      <c r="Z211" s="151"/>
      <c r="AA211" s="151">
        <f t="shared" si="100"/>
        <v>176935.66782</v>
      </c>
      <c r="AB211" s="90"/>
      <c r="AC211" s="173">
        <v>152807</v>
      </c>
      <c r="AD211" s="184"/>
      <c r="AE211" s="184"/>
      <c r="AF211" s="184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</row>
    <row r="212" spans="1:53" s="51" customFormat="1" ht="42" customHeight="1">
      <c r="A212" s="77">
        <v>204</v>
      </c>
      <c r="B212" s="235" t="s">
        <v>307</v>
      </c>
      <c r="C212" s="90" t="s">
        <v>164</v>
      </c>
      <c r="D212" s="160"/>
      <c r="E212" s="153"/>
      <c r="F212" s="162">
        <v>17697</v>
      </c>
      <c r="G212" s="90">
        <v>3.57</v>
      </c>
      <c r="H212" s="151" t="s">
        <v>41</v>
      </c>
      <c r="I212" s="151">
        <f t="shared" si="80"/>
        <v>63178.28999999999</v>
      </c>
      <c r="J212" s="151">
        <f t="shared" si="84"/>
        <v>147837.19859999997</v>
      </c>
      <c r="K212" s="151">
        <f t="shared" si="94"/>
        <v>162620.91846</v>
      </c>
      <c r="L212" s="151"/>
      <c r="M212" s="162"/>
      <c r="N212" s="163"/>
      <c r="O212" s="162">
        <f t="shared" si="95"/>
        <v>0</v>
      </c>
      <c r="P212" s="162">
        <f t="shared" si="107"/>
        <v>162620.91846</v>
      </c>
      <c r="Q212" s="160"/>
      <c r="R212" s="162">
        <f t="shared" si="105"/>
        <v>0</v>
      </c>
      <c r="S212" s="163">
        <v>0.5</v>
      </c>
      <c r="T212" s="162">
        <f t="shared" si="96"/>
        <v>8848.5</v>
      </c>
      <c r="U212" s="163"/>
      <c r="V212" s="162">
        <f t="shared" si="104"/>
        <v>0</v>
      </c>
      <c r="W212" s="162">
        <f t="shared" si="106"/>
        <v>171469.41846</v>
      </c>
      <c r="X212" s="234">
        <v>1.75</v>
      </c>
      <c r="Y212" s="151">
        <f t="shared" si="99"/>
        <v>300071.48230499995</v>
      </c>
      <c r="Z212" s="151"/>
      <c r="AA212" s="151">
        <f t="shared" si="100"/>
        <v>300071.48230499995</v>
      </c>
      <c r="AB212" s="90">
        <v>1</v>
      </c>
      <c r="AC212" s="173">
        <f t="shared" si="101"/>
        <v>147837.19859999997</v>
      </c>
      <c r="AD212" s="184"/>
      <c r="AE212" s="184"/>
      <c r="AF212" s="184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</row>
    <row r="213" spans="1:53" s="51" customFormat="1" ht="42" customHeight="1">
      <c r="A213" s="77">
        <v>205</v>
      </c>
      <c r="B213" s="235" t="s">
        <v>308</v>
      </c>
      <c r="C213" s="90" t="s">
        <v>170</v>
      </c>
      <c r="D213" s="160"/>
      <c r="E213" s="153"/>
      <c r="F213" s="162">
        <v>17697</v>
      </c>
      <c r="G213" s="90">
        <v>3.41</v>
      </c>
      <c r="H213" s="151" t="s">
        <v>41</v>
      </c>
      <c r="I213" s="151">
        <f>F213*G213</f>
        <v>60346.770000000004</v>
      </c>
      <c r="J213" s="151">
        <f t="shared" si="84"/>
        <v>141211.4418</v>
      </c>
      <c r="K213" s="151">
        <f t="shared" si="94"/>
        <v>155332.58598</v>
      </c>
      <c r="L213" s="151"/>
      <c r="M213" s="162"/>
      <c r="N213" s="163"/>
      <c r="O213" s="162"/>
      <c r="P213" s="162">
        <f t="shared" si="107"/>
        <v>155332.58598</v>
      </c>
      <c r="Q213" s="160"/>
      <c r="R213" s="162"/>
      <c r="S213" s="163">
        <v>0.5</v>
      </c>
      <c r="T213" s="162">
        <f t="shared" si="96"/>
        <v>8848.5</v>
      </c>
      <c r="U213" s="163"/>
      <c r="V213" s="162"/>
      <c r="W213" s="162">
        <f t="shared" si="106"/>
        <v>164181.08598</v>
      </c>
      <c r="X213" s="234">
        <v>1.75</v>
      </c>
      <c r="Y213" s="151">
        <f t="shared" si="99"/>
        <v>287316.900465</v>
      </c>
      <c r="Z213" s="151"/>
      <c r="AA213" s="151">
        <f t="shared" si="100"/>
        <v>287316.900465</v>
      </c>
      <c r="AB213" s="90">
        <v>1</v>
      </c>
      <c r="AC213" s="173">
        <f t="shared" si="101"/>
        <v>141211.4418</v>
      </c>
      <c r="AD213" s="184"/>
      <c r="AE213" s="184"/>
      <c r="AF213" s="184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</row>
    <row r="214" spans="1:53" s="51" customFormat="1" ht="45.75" customHeight="1">
      <c r="A214" s="77">
        <v>206</v>
      </c>
      <c r="B214" s="235" t="s">
        <v>307</v>
      </c>
      <c r="C214" s="90" t="s">
        <v>171</v>
      </c>
      <c r="D214" s="160" t="s">
        <v>111</v>
      </c>
      <c r="E214" s="153"/>
      <c r="F214" s="162">
        <v>17697</v>
      </c>
      <c r="G214" s="90">
        <v>3.78</v>
      </c>
      <c r="H214" s="151" t="s">
        <v>35</v>
      </c>
      <c r="I214" s="151">
        <f t="shared" si="80"/>
        <v>66894.66</v>
      </c>
      <c r="J214" s="151">
        <f t="shared" si="84"/>
        <v>156533.5044</v>
      </c>
      <c r="K214" s="151">
        <f t="shared" si="94"/>
        <v>172186.85484</v>
      </c>
      <c r="L214" s="151"/>
      <c r="M214" s="162"/>
      <c r="N214" s="163"/>
      <c r="O214" s="162">
        <f t="shared" si="95"/>
        <v>0</v>
      </c>
      <c r="P214" s="162">
        <f t="shared" si="107"/>
        <v>172186.85484</v>
      </c>
      <c r="Q214" s="160"/>
      <c r="R214" s="162">
        <f t="shared" si="105"/>
        <v>0</v>
      </c>
      <c r="S214" s="163">
        <v>0.5</v>
      </c>
      <c r="T214" s="162">
        <f t="shared" si="96"/>
        <v>8848.5</v>
      </c>
      <c r="U214" s="163"/>
      <c r="V214" s="162">
        <f t="shared" si="104"/>
        <v>0</v>
      </c>
      <c r="W214" s="162">
        <f t="shared" si="106"/>
        <v>181035.35484</v>
      </c>
      <c r="X214" s="234">
        <v>1.75</v>
      </c>
      <c r="Y214" s="151">
        <f t="shared" si="99"/>
        <v>316811.87097000005</v>
      </c>
      <c r="Z214" s="151"/>
      <c r="AA214" s="151">
        <f t="shared" si="100"/>
        <v>316811.87097000005</v>
      </c>
      <c r="AB214" s="90">
        <v>1</v>
      </c>
      <c r="AC214" s="173">
        <f t="shared" si="101"/>
        <v>156533.5044</v>
      </c>
      <c r="AD214" s="184"/>
      <c r="AE214" s="184"/>
      <c r="AF214" s="184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</row>
    <row r="215" spans="1:53" s="51" customFormat="1" ht="50.25" customHeight="1">
      <c r="A215" s="77">
        <v>207</v>
      </c>
      <c r="B215" s="235" t="s">
        <v>307</v>
      </c>
      <c r="C215" s="90" t="s">
        <v>189</v>
      </c>
      <c r="D215" s="160" t="s">
        <v>278</v>
      </c>
      <c r="E215" s="153"/>
      <c r="F215" s="162">
        <v>17697</v>
      </c>
      <c r="G215" s="90">
        <v>4.46</v>
      </c>
      <c r="H215" s="151" t="s">
        <v>39</v>
      </c>
      <c r="I215" s="151">
        <f t="shared" si="80"/>
        <v>78928.62</v>
      </c>
      <c r="J215" s="151">
        <f t="shared" si="84"/>
        <v>184692.97079999998</v>
      </c>
      <c r="K215" s="151">
        <f t="shared" si="94"/>
        <v>203162.26788</v>
      </c>
      <c r="L215" s="151"/>
      <c r="M215" s="162"/>
      <c r="N215" s="163"/>
      <c r="O215" s="162">
        <f t="shared" si="95"/>
        <v>0</v>
      </c>
      <c r="P215" s="162">
        <f t="shared" si="107"/>
        <v>203162.26788</v>
      </c>
      <c r="Q215" s="160"/>
      <c r="R215" s="162">
        <f t="shared" si="105"/>
        <v>0</v>
      </c>
      <c r="S215" s="163">
        <v>0.5</v>
      </c>
      <c r="T215" s="162">
        <f t="shared" si="96"/>
        <v>8848.5</v>
      </c>
      <c r="U215" s="163"/>
      <c r="V215" s="162">
        <f t="shared" si="104"/>
        <v>0</v>
      </c>
      <c r="W215" s="162">
        <f t="shared" si="106"/>
        <v>212010.76788</v>
      </c>
      <c r="X215" s="234">
        <v>1.75</v>
      </c>
      <c r="Y215" s="151">
        <f t="shared" si="99"/>
        <v>371018.84379</v>
      </c>
      <c r="Z215" s="151"/>
      <c r="AA215" s="151">
        <f t="shared" si="100"/>
        <v>371018.84379</v>
      </c>
      <c r="AB215" s="90">
        <v>1</v>
      </c>
      <c r="AC215" s="173">
        <f t="shared" si="101"/>
        <v>184692.97079999998</v>
      </c>
      <c r="AD215" s="184" t="s">
        <v>108</v>
      </c>
      <c r="AE215" s="184"/>
      <c r="AF215" s="184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</row>
    <row r="216" spans="1:53" s="51" customFormat="1" ht="46.5" customHeight="1">
      <c r="A216" s="77">
        <v>209</v>
      </c>
      <c r="B216" s="235" t="s">
        <v>307</v>
      </c>
      <c r="C216" s="90" t="s">
        <v>165</v>
      </c>
      <c r="D216" s="160" t="s">
        <v>282</v>
      </c>
      <c r="E216" s="153"/>
      <c r="F216" s="162">
        <v>17697</v>
      </c>
      <c r="G216" s="90">
        <v>4.53</v>
      </c>
      <c r="H216" s="151" t="s">
        <v>94</v>
      </c>
      <c r="I216" s="151">
        <f aca="true" t="shared" si="108" ref="I216:I229">F216*G216</f>
        <v>80167.41</v>
      </c>
      <c r="J216" s="151">
        <f t="shared" si="84"/>
        <v>187591.7394</v>
      </c>
      <c r="K216" s="151">
        <f t="shared" si="94"/>
        <v>206350.91334</v>
      </c>
      <c r="L216" s="151"/>
      <c r="M216" s="162"/>
      <c r="N216" s="163"/>
      <c r="O216" s="162">
        <f aca="true" t="shared" si="109" ref="O216:O221">N216*F216</f>
        <v>0</v>
      </c>
      <c r="P216" s="162">
        <f t="shared" si="107"/>
        <v>206350.91334</v>
      </c>
      <c r="Q216" s="160"/>
      <c r="R216" s="162">
        <f t="shared" si="105"/>
        <v>0</v>
      </c>
      <c r="S216" s="163">
        <v>0.5</v>
      </c>
      <c r="T216" s="162">
        <f t="shared" si="96"/>
        <v>8848.5</v>
      </c>
      <c r="U216" s="163"/>
      <c r="V216" s="162">
        <f t="shared" si="104"/>
        <v>0</v>
      </c>
      <c r="W216" s="162">
        <f t="shared" si="106"/>
        <v>215199.41334</v>
      </c>
      <c r="X216" s="234">
        <v>1.75</v>
      </c>
      <c r="Y216" s="151">
        <f aca="true" t="shared" si="110" ref="Y216:Y221">W216*X216</f>
        <v>376598.973345</v>
      </c>
      <c r="Z216" s="151"/>
      <c r="AA216" s="151">
        <f t="shared" si="100"/>
        <v>376598.973345</v>
      </c>
      <c r="AB216" s="90">
        <v>1</v>
      </c>
      <c r="AC216" s="173">
        <f t="shared" si="101"/>
        <v>187591.7394</v>
      </c>
      <c r="AD216" s="184"/>
      <c r="AE216" s="184"/>
      <c r="AF216" s="184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</row>
    <row r="217" spans="1:53" s="51" customFormat="1" ht="45" customHeight="1">
      <c r="A217" s="77">
        <v>210</v>
      </c>
      <c r="B217" s="235" t="s">
        <v>307</v>
      </c>
      <c r="C217" s="90" t="s">
        <v>170</v>
      </c>
      <c r="D217" s="160"/>
      <c r="E217" s="153"/>
      <c r="F217" s="162">
        <v>17697</v>
      </c>
      <c r="G217" s="90">
        <v>3.41</v>
      </c>
      <c r="H217" s="151" t="s">
        <v>48</v>
      </c>
      <c r="I217" s="151">
        <f t="shared" si="108"/>
        <v>60346.770000000004</v>
      </c>
      <c r="J217" s="151">
        <f t="shared" si="84"/>
        <v>141211.4418</v>
      </c>
      <c r="K217" s="151">
        <f t="shared" si="94"/>
        <v>155332.58598</v>
      </c>
      <c r="L217" s="151"/>
      <c r="M217" s="162"/>
      <c r="N217" s="163"/>
      <c r="O217" s="162">
        <f t="shared" si="109"/>
        <v>0</v>
      </c>
      <c r="P217" s="162">
        <f t="shared" si="107"/>
        <v>155332.58598</v>
      </c>
      <c r="Q217" s="160"/>
      <c r="R217" s="162">
        <f t="shared" si="105"/>
        <v>0</v>
      </c>
      <c r="S217" s="163">
        <v>0.5</v>
      </c>
      <c r="T217" s="162">
        <f>F217*S217</f>
        <v>8848.5</v>
      </c>
      <c r="U217" s="163"/>
      <c r="V217" s="162">
        <f>F217*U217</f>
        <v>0</v>
      </c>
      <c r="W217" s="162">
        <f>P217+R217+V217+T217</f>
        <v>164181.08598</v>
      </c>
      <c r="X217" s="234">
        <v>1.75</v>
      </c>
      <c r="Y217" s="151">
        <f t="shared" si="110"/>
        <v>287316.900465</v>
      </c>
      <c r="Z217" s="151"/>
      <c r="AA217" s="151">
        <f>Y217</f>
        <v>287316.900465</v>
      </c>
      <c r="AB217" s="90">
        <v>1</v>
      </c>
      <c r="AC217" s="173">
        <f>J217</f>
        <v>141211.4418</v>
      </c>
      <c r="AD217" s="184"/>
      <c r="AE217" s="184"/>
      <c r="AF217" s="184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</row>
    <row r="218" spans="1:53" s="51" customFormat="1" ht="43.5" customHeight="1">
      <c r="A218" s="77">
        <v>211</v>
      </c>
      <c r="B218" s="235" t="s">
        <v>307</v>
      </c>
      <c r="C218" s="90" t="s">
        <v>148</v>
      </c>
      <c r="D218" s="160"/>
      <c r="E218" s="289"/>
      <c r="F218" s="162">
        <v>17697</v>
      </c>
      <c r="G218" s="90">
        <v>3.73</v>
      </c>
      <c r="H218" s="151" t="s">
        <v>39</v>
      </c>
      <c r="I218" s="151">
        <f>F218*G218</f>
        <v>66009.81</v>
      </c>
      <c r="J218" s="151">
        <f t="shared" si="84"/>
        <v>154462.95539999998</v>
      </c>
      <c r="K218" s="151">
        <f t="shared" si="94"/>
        <v>169909.25094</v>
      </c>
      <c r="L218" s="151"/>
      <c r="M218" s="162"/>
      <c r="N218" s="163"/>
      <c r="O218" s="162">
        <f t="shared" si="109"/>
        <v>0</v>
      </c>
      <c r="P218" s="162">
        <f>K218+O218+M218</f>
        <v>169909.25094</v>
      </c>
      <c r="Q218" s="160"/>
      <c r="R218" s="162">
        <f>F218*Q218</f>
        <v>0</v>
      </c>
      <c r="S218" s="163">
        <v>0.5</v>
      </c>
      <c r="T218" s="162">
        <f>F218*S218</f>
        <v>8848.5</v>
      </c>
      <c r="U218" s="163"/>
      <c r="V218" s="162">
        <f t="shared" si="104"/>
        <v>0</v>
      </c>
      <c r="W218" s="162">
        <f>P218+R218+V218+T218</f>
        <v>178757.75094</v>
      </c>
      <c r="X218" s="234">
        <v>1.75</v>
      </c>
      <c r="Y218" s="151">
        <f t="shared" si="110"/>
        <v>312826.064145</v>
      </c>
      <c r="Z218" s="151"/>
      <c r="AA218" s="151">
        <f t="shared" si="100"/>
        <v>312826.064145</v>
      </c>
      <c r="AB218" s="90">
        <v>1</v>
      </c>
      <c r="AC218" s="173">
        <f t="shared" si="101"/>
        <v>154462.95539999998</v>
      </c>
      <c r="AD218" s="184" t="s">
        <v>95</v>
      </c>
      <c r="AE218" s="184"/>
      <c r="AF218" s="184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</row>
    <row r="219" spans="1:53" s="51" customFormat="1" ht="22.5">
      <c r="A219" s="77">
        <v>212</v>
      </c>
      <c r="B219" s="235" t="s">
        <v>309</v>
      </c>
      <c r="C219" s="90" t="s">
        <v>217</v>
      </c>
      <c r="D219" s="160" t="s">
        <v>278</v>
      </c>
      <c r="E219" s="153"/>
      <c r="F219" s="162">
        <v>17697</v>
      </c>
      <c r="G219" s="90">
        <v>4.4</v>
      </c>
      <c r="H219" s="151" t="s">
        <v>39</v>
      </c>
      <c r="I219" s="151">
        <f t="shared" si="108"/>
        <v>77866.8</v>
      </c>
      <c r="J219" s="151">
        <f t="shared" si="84"/>
        <v>182208.312</v>
      </c>
      <c r="K219" s="151">
        <f t="shared" si="94"/>
        <v>200429.14320000002</v>
      </c>
      <c r="L219" s="160"/>
      <c r="M219" s="160"/>
      <c r="N219" s="163"/>
      <c r="O219" s="162">
        <f t="shared" si="109"/>
        <v>0</v>
      </c>
      <c r="P219" s="162">
        <f t="shared" si="107"/>
        <v>200429.14320000002</v>
      </c>
      <c r="Q219" s="160"/>
      <c r="R219" s="162">
        <f t="shared" si="105"/>
        <v>0</v>
      </c>
      <c r="S219" s="163"/>
      <c r="T219" s="162">
        <f t="shared" si="96"/>
        <v>0</v>
      </c>
      <c r="U219" s="163"/>
      <c r="V219" s="162">
        <f t="shared" si="104"/>
        <v>0</v>
      </c>
      <c r="W219" s="162">
        <f t="shared" si="106"/>
        <v>200429.14320000002</v>
      </c>
      <c r="X219" s="234">
        <v>1</v>
      </c>
      <c r="Y219" s="151">
        <f t="shared" si="110"/>
        <v>200429.14320000002</v>
      </c>
      <c r="Z219" s="151"/>
      <c r="AA219" s="151">
        <f>Y219</f>
        <v>200429.14320000002</v>
      </c>
      <c r="AB219" s="90">
        <v>1</v>
      </c>
      <c r="AC219" s="173">
        <f>AA219</f>
        <v>200429.14320000002</v>
      </c>
      <c r="AD219" s="184"/>
      <c r="AE219" s="184"/>
      <c r="AF219" s="184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</row>
    <row r="220" spans="1:53" s="51" customFormat="1" ht="45" customHeight="1">
      <c r="A220" s="77">
        <v>213</v>
      </c>
      <c r="B220" s="235" t="s">
        <v>310</v>
      </c>
      <c r="C220" s="90" t="s">
        <v>148</v>
      </c>
      <c r="D220" s="160" t="s">
        <v>238</v>
      </c>
      <c r="E220" s="153"/>
      <c r="F220" s="162">
        <v>17697</v>
      </c>
      <c r="G220" s="90">
        <v>4.53</v>
      </c>
      <c r="H220" s="151" t="s">
        <v>39</v>
      </c>
      <c r="I220" s="151">
        <f t="shared" si="108"/>
        <v>80167.41</v>
      </c>
      <c r="J220" s="151">
        <f t="shared" si="84"/>
        <v>187591.7394</v>
      </c>
      <c r="K220" s="151">
        <f t="shared" si="94"/>
        <v>206350.91334</v>
      </c>
      <c r="L220" s="151"/>
      <c r="M220" s="162"/>
      <c r="N220" s="163"/>
      <c r="O220" s="162">
        <f t="shared" si="109"/>
        <v>0</v>
      </c>
      <c r="P220" s="162">
        <f t="shared" si="107"/>
        <v>206350.91334</v>
      </c>
      <c r="Q220" s="310">
        <v>0.4</v>
      </c>
      <c r="R220" s="162">
        <f t="shared" si="105"/>
        <v>7078.8</v>
      </c>
      <c r="S220" s="163"/>
      <c r="T220" s="162">
        <f t="shared" si="96"/>
        <v>0</v>
      </c>
      <c r="U220" s="163"/>
      <c r="V220" s="162">
        <f t="shared" si="104"/>
        <v>0</v>
      </c>
      <c r="W220" s="162">
        <f t="shared" si="106"/>
        <v>213429.71334</v>
      </c>
      <c r="X220" s="90">
        <v>1</v>
      </c>
      <c r="Y220" s="151">
        <f t="shared" si="110"/>
        <v>213429.71334</v>
      </c>
      <c r="Z220" s="151"/>
      <c r="AA220" s="151">
        <f>Y220</f>
        <v>213429.71334</v>
      </c>
      <c r="AB220" s="90">
        <v>1</v>
      </c>
      <c r="AC220" s="173">
        <f>AA220</f>
        <v>213429.71334</v>
      </c>
      <c r="AD220" s="184"/>
      <c r="AE220" s="184"/>
      <c r="AF220" s="184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</row>
    <row r="221" spans="1:53" s="51" customFormat="1" ht="56.25">
      <c r="A221" s="77">
        <v>214</v>
      </c>
      <c r="B221" s="235" t="s">
        <v>311</v>
      </c>
      <c r="C221" s="90" t="s">
        <v>148</v>
      </c>
      <c r="D221" s="160"/>
      <c r="E221" s="153"/>
      <c r="F221" s="162">
        <v>17697</v>
      </c>
      <c r="G221" s="90">
        <v>3.73</v>
      </c>
      <c r="H221" s="160" t="s">
        <v>41</v>
      </c>
      <c r="I221" s="151">
        <f>F221*G221</f>
        <v>66009.81</v>
      </c>
      <c r="J221" s="151">
        <f t="shared" si="84"/>
        <v>154462.95539999998</v>
      </c>
      <c r="K221" s="151">
        <f t="shared" si="94"/>
        <v>169909.25094</v>
      </c>
      <c r="L221" s="160"/>
      <c r="M221" s="162"/>
      <c r="N221" s="163"/>
      <c r="O221" s="162">
        <f t="shared" si="109"/>
        <v>0</v>
      </c>
      <c r="P221" s="151">
        <f>K221</f>
        <v>169909.25094</v>
      </c>
      <c r="Q221" s="163"/>
      <c r="R221" s="162">
        <f>F221*Q221</f>
        <v>0</v>
      </c>
      <c r="S221" s="163"/>
      <c r="T221" s="162"/>
      <c r="U221" s="163"/>
      <c r="V221" s="162">
        <f>F221*U221</f>
        <v>0</v>
      </c>
      <c r="W221" s="162">
        <f>P221+R221+T221+V221</f>
        <v>169909.25094</v>
      </c>
      <c r="X221" s="90">
        <v>0.5</v>
      </c>
      <c r="Y221" s="151">
        <f t="shared" si="110"/>
        <v>84954.62547</v>
      </c>
      <c r="Z221" s="151"/>
      <c r="AA221" s="151">
        <v>123570</v>
      </c>
      <c r="AB221" s="90">
        <v>0.5</v>
      </c>
      <c r="AC221" s="173">
        <f>AA221</f>
        <v>123570</v>
      </c>
      <c r="AD221" s="184"/>
      <c r="AE221" s="184"/>
      <c r="AF221" s="184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</row>
    <row r="222" spans="1:53" s="49" customFormat="1" ht="12.75">
      <c r="A222" s="60"/>
      <c r="B222" s="55"/>
      <c r="C222" s="175"/>
      <c r="D222" s="153"/>
      <c r="E222" s="174" t="s">
        <v>154</v>
      </c>
      <c r="F222" s="160"/>
      <c r="G222" s="160"/>
      <c r="H222" s="160"/>
      <c r="I222" s="151">
        <f t="shared" si="108"/>
        <v>0</v>
      </c>
      <c r="J222" s="151">
        <f t="shared" si="84"/>
        <v>0</v>
      </c>
      <c r="K222" s="151">
        <f t="shared" si="94"/>
        <v>0</v>
      </c>
      <c r="L222" s="160"/>
      <c r="M222" s="160"/>
      <c r="N222" s="163"/>
      <c r="O222" s="162"/>
      <c r="P222" s="162"/>
      <c r="Q222" s="160"/>
      <c r="R222" s="160"/>
      <c r="S222" s="160"/>
      <c r="T222" s="160"/>
      <c r="U222" s="160"/>
      <c r="V222" s="160"/>
      <c r="W222" s="160"/>
      <c r="X222" s="216">
        <f aca="true" t="shared" si="111" ref="X222:AC222">SUM(X195:X221)</f>
        <v>41.25</v>
      </c>
      <c r="Y222" s="216">
        <f t="shared" si="111"/>
        <v>7602328.581300002</v>
      </c>
      <c r="Z222" s="216">
        <f t="shared" si="111"/>
        <v>2.9999953215633255</v>
      </c>
      <c r="AA222" s="216">
        <f t="shared" si="111"/>
        <v>7640943.042190001</v>
      </c>
      <c r="AB222" s="216">
        <f t="shared" si="111"/>
        <v>21.5</v>
      </c>
      <c r="AC222" s="216">
        <f t="shared" si="111"/>
        <v>4558918.044539999</v>
      </c>
      <c r="AD222" s="10"/>
      <c r="AE222" s="10"/>
      <c r="AF222" s="10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33" s="49" customFormat="1" ht="12.75">
      <c r="A223" s="60"/>
      <c r="B223" s="150"/>
      <c r="C223" s="175"/>
      <c r="D223" s="153"/>
      <c r="E223" s="153"/>
      <c r="F223" s="160"/>
      <c r="G223" s="160"/>
      <c r="H223" s="160"/>
      <c r="I223" s="151">
        <f t="shared" si="108"/>
        <v>0</v>
      </c>
      <c r="J223" s="151">
        <f t="shared" si="84"/>
        <v>0</v>
      </c>
      <c r="K223" s="151">
        <f t="shared" si="94"/>
        <v>0</v>
      </c>
      <c r="L223" s="160"/>
      <c r="M223" s="160"/>
      <c r="N223" s="163"/>
      <c r="O223" s="162"/>
      <c r="P223" s="162"/>
      <c r="Q223" s="160"/>
      <c r="R223" s="160"/>
      <c r="S223" s="160"/>
      <c r="T223" s="160"/>
      <c r="U223" s="160"/>
      <c r="V223" s="160"/>
      <c r="W223" s="160"/>
      <c r="X223" s="157"/>
      <c r="Y223" s="185"/>
      <c r="Z223" s="185"/>
      <c r="AA223" s="185"/>
      <c r="AB223" s="157"/>
      <c r="AC223" s="185"/>
      <c r="AD223" s="10"/>
      <c r="AE223" s="10"/>
      <c r="AF223" s="10"/>
      <c r="AG223" s="1"/>
    </row>
    <row r="224" spans="1:33" s="49" customFormat="1" ht="18" customHeight="1">
      <c r="A224" s="60"/>
      <c r="B224" s="408" t="s">
        <v>212</v>
      </c>
      <c r="C224" s="409"/>
      <c r="D224" s="409"/>
      <c r="E224" s="410"/>
      <c r="F224" s="160"/>
      <c r="G224" s="160"/>
      <c r="H224" s="160"/>
      <c r="I224" s="151">
        <f t="shared" si="108"/>
        <v>0</v>
      </c>
      <c r="J224" s="151">
        <f t="shared" si="84"/>
        <v>0</v>
      </c>
      <c r="K224" s="151">
        <f t="shared" si="94"/>
        <v>0</v>
      </c>
      <c r="L224" s="160"/>
      <c r="M224" s="160"/>
      <c r="N224" s="163"/>
      <c r="O224" s="162"/>
      <c r="P224" s="162"/>
      <c r="Q224" s="160"/>
      <c r="R224" s="160"/>
      <c r="S224" s="160"/>
      <c r="T224" s="160"/>
      <c r="U224" s="160"/>
      <c r="V224" s="160"/>
      <c r="W224" s="160"/>
      <c r="X224" s="157"/>
      <c r="Y224" s="185"/>
      <c r="Z224" s="185"/>
      <c r="AA224" s="185"/>
      <c r="AB224" s="157"/>
      <c r="AC224" s="185"/>
      <c r="AD224" s="10"/>
      <c r="AE224" s="10"/>
      <c r="AF224" s="10"/>
      <c r="AG224" s="1"/>
    </row>
    <row r="225" spans="1:33" s="49" customFormat="1" ht="25.5" customHeight="1">
      <c r="A225" s="60">
        <v>215</v>
      </c>
      <c r="B225" s="311" t="s">
        <v>255</v>
      </c>
      <c r="C225" s="175" t="s">
        <v>209</v>
      </c>
      <c r="D225" s="153"/>
      <c r="E225" s="214"/>
      <c r="F225" s="162">
        <v>17697</v>
      </c>
      <c r="G225" s="90">
        <v>3.69</v>
      </c>
      <c r="H225" s="151" t="s">
        <v>41</v>
      </c>
      <c r="I225" s="151">
        <f t="shared" si="108"/>
        <v>65301.93</v>
      </c>
      <c r="J225" s="151">
        <f t="shared" si="84"/>
        <v>152806.51619999998</v>
      </c>
      <c r="K225" s="151">
        <f t="shared" si="94"/>
        <v>168087.16782</v>
      </c>
      <c r="L225" s="151"/>
      <c r="M225" s="162"/>
      <c r="N225" s="163">
        <v>0.25</v>
      </c>
      <c r="O225" s="162">
        <f>N225*F225</f>
        <v>4424.25</v>
      </c>
      <c r="P225" s="162">
        <f>K225+O225+M225</f>
        <v>172511.41782</v>
      </c>
      <c r="Q225" s="310"/>
      <c r="R225" s="162">
        <f>F225*Q225</f>
        <v>0</v>
      </c>
      <c r="S225" s="163"/>
      <c r="T225" s="162">
        <f>F225*S225</f>
        <v>0</v>
      </c>
      <c r="U225" s="163"/>
      <c r="V225" s="162">
        <f>F225*U225</f>
        <v>0</v>
      </c>
      <c r="W225" s="162">
        <f>P225+R225+V225+T225</f>
        <v>172511.41782</v>
      </c>
      <c r="X225" s="90">
        <v>0.5</v>
      </c>
      <c r="Y225" s="151">
        <f>W225*X225</f>
        <v>86255.70891</v>
      </c>
      <c r="Z225" s="151"/>
      <c r="AA225" s="151">
        <f>Y225</f>
        <v>86255.70891</v>
      </c>
      <c r="AB225" s="90"/>
      <c r="AC225" s="173">
        <f>I225*AB225</f>
        <v>0</v>
      </c>
      <c r="AD225" s="10"/>
      <c r="AE225" s="10"/>
      <c r="AF225" s="10"/>
      <c r="AG225" s="1"/>
    </row>
    <row r="226" spans="1:33" s="49" customFormat="1" ht="12.75">
      <c r="A226" s="60">
        <v>216</v>
      </c>
      <c r="B226" s="153" t="s">
        <v>272</v>
      </c>
      <c r="C226" s="175" t="s">
        <v>209</v>
      </c>
      <c r="D226" s="153"/>
      <c r="E226" s="214"/>
      <c r="F226" s="162">
        <v>17697</v>
      </c>
      <c r="G226" s="90">
        <v>3.69</v>
      </c>
      <c r="H226" s="151" t="s">
        <v>41</v>
      </c>
      <c r="I226" s="151">
        <f t="shared" si="108"/>
        <v>65301.93</v>
      </c>
      <c r="J226" s="151">
        <f t="shared" si="84"/>
        <v>152806.51619999998</v>
      </c>
      <c r="K226" s="151">
        <f t="shared" si="94"/>
        <v>168087.16782</v>
      </c>
      <c r="L226" s="151"/>
      <c r="M226" s="162"/>
      <c r="N226" s="163"/>
      <c r="O226" s="162">
        <f>N226*F226</f>
        <v>0</v>
      </c>
      <c r="P226" s="162">
        <f>K226+O226+M226</f>
        <v>168087.16782</v>
      </c>
      <c r="Q226" s="310"/>
      <c r="R226" s="162">
        <f>F226*Q226</f>
        <v>0</v>
      </c>
      <c r="S226" s="163"/>
      <c r="T226" s="162">
        <f>F226*S226</f>
        <v>0</v>
      </c>
      <c r="U226" s="163"/>
      <c r="V226" s="162">
        <f>F226*U226</f>
        <v>0</v>
      </c>
      <c r="W226" s="162">
        <f>P226+R226+V226+T226</f>
        <v>168087.16782</v>
      </c>
      <c r="X226" s="90">
        <v>1</v>
      </c>
      <c r="Y226" s="151">
        <f>W226*X226</f>
        <v>168087.16782</v>
      </c>
      <c r="Z226" s="151"/>
      <c r="AA226" s="151">
        <f>Y226</f>
        <v>168087.16782</v>
      </c>
      <c r="AB226" s="90">
        <v>1</v>
      </c>
      <c r="AC226" s="173">
        <f>J226</f>
        <v>152806.51619999998</v>
      </c>
      <c r="AD226" s="10"/>
      <c r="AE226" s="10"/>
      <c r="AF226" s="10"/>
      <c r="AG226" s="1"/>
    </row>
    <row r="227" spans="1:33" s="49" customFormat="1" ht="12.75">
      <c r="A227" s="60">
        <v>217</v>
      </c>
      <c r="B227" s="153" t="s">
        <v>272</v>
      </c>
      <c r="C227" s="175" t="s">
        <v>210</v>
      </c>
      <c r="D227" s="153" t="s">
        <v>240</v>
      </c>
      <c r="E227" s="214"/>
      <c r="F227" s="162">
        <v>17697</v>
      </c>
      <c r="G227" s="90">
        <v>4.12</v>
      </c>
      <c r="H227" s="151" t="s">
        <v>40</v>
      </c>
      <c r="I227" s="151">
        <f t="shared" si="108"/>
        <v>72911.64</v>
      </c>
      <c r="J227" s="151">
        <f t="shared" si="84"/>
        <v>170613.2376</v>
      </c>
      <c r="K227" s="151">
        <f t="shared" si="94"/>
        <v>187674.56136000002</v>
      </c>
      <c r="L227" s="151"/>
      <c r="M227" s="162"/>
      <c r="N227" s="163"/>
      <c r="O227" s="162"/>
      <c r="P227" s="162">
        <f>K227+O227+M227</f>
        <v>187674.56136000002</v>
      </c>
      <c r="Q227" s="310"/>
      <c r="R227" s="162"/>
      <c r="S227" s="163"/>
      <c r="T227" s="162">
        <f>F227*S227</f>
        <v>0</v>
      </c>
      <c r="U227" s="163"/>
      <c r="V227" s="162"/>
      <c r="W227" s="162">
        <f>P227+R227+V227+T227</f>
        <v>187674.56136000002</v>
      </c>
      <c r="X227" s="90">
        <v>2.5</v>
      </c>
      <c r="Y227" s="151">
        <f>W227*X227</f>
        <v>469186.40340000007</v>
      </c>
      <c r="Z227" s="151"/>
      <c r="AA227" s="151">
        <f>Y227</f>
        <v>469186.40340000007</v>
      </c>
      <c r="AB227" s="90">
        <v>0.5</v>
      </c>
      <c r="AC227" s="173">
        <f>J227</f>
        <v>170613.2376</v>
      </c>
      <c r="AD227" s="10"/>
      <c r="AE227" s="10"/>
      <c r="AF227" s="10"/>
      <c r="AG227" s="1"/>
    </row>
    <row r="228" spans="1:33" s="49" customFormat="1" ht="56.25">
      <c r="A228" s="60">
        <v>220</v>
      </c>
      <c r="B228" s="214" t="s">
        <v>313</v>
      </c>
      <c r="C228" s="90" t="s">
        <v>148</v>
      </c>
      <c r="D228" s="160"/>
      <c r="E228" s="153"/>
      <c r="F228" s="162">
        <v>17697</v>
      </c>
      <c r="G228" s="90">
        <v>3.73</v>
      </c>
      <c r="H228" s="151" t="s">
        <v>90</v>
      </c>
      <c r="I228" s="151">
        <f>F228*G228</f>
        <v>66009.81</v>
      </c>
      <c r="J228" s="151">
        <f t="shared" si="84"/>
        <v>154462.95539999998</v>
      </c>
      <c r="K228" s="151">
        <f t="shared" si="94"/>
        <v>169909.25094</v>
      </c>
      <c r="L228" s="151"/>
      <c r="M228" s="162"/>
      <c r="N228" s="163"/>
      <c r="O228" s="162">
        <f>N228*F228</f>
        <v>0</v>
      </c>
      <c r="P228" s="162">
        <f>K228+O228+M228</f>
        <v>169909.25094</v>
      </c>
      <c r="Q228" s="310"/>
      <c r="R228" s="162">
        <f>F228*Q228</f>
        <v>0</v>
      </c>
      <c r="S228" s="163"/>
      <c r="T228" s="162">
        <f>F228*S228</f>
        <v>0</v>
      </c>
      <c r="U228" s="163"/>
      <c r="V228" s="162">
        <f>F228*U228</f>
        <v>0</v>
      </c>
      <c r="W228" s="162">
        <f>I228</f>
        <v>66009.81</v>
      </c>
      <c r="X228" s="90">
        <v>0.5</v>
      </c>
      <c r="Y228" s="151">
        <f>W228*X228</f>
        <v>33004.905</v>
      </c>
      <c r="Z228" s="151"/>
      <c r="AA228" s="151">
        <f>Y228</f>
        <v>33004.905</v>
      </c>
      <c r="AB228" s="90"/>
      <c r="AC228" s="173"/>
      <c r="AD228" s="10"/>
      <c r="AE228" s="10"/>
      <c r="AF228" s="10"/>
      <c r="AG228" s="1"/>
    </row>
    <row r="229" spans="1:33" s="49" customFormat="1" ht="12.75">
      <c r="A229" s="60"/>
      <c r="B229" s="150" t="s">
        <v>154</v>
      </c>
      <c r="C229" s="178"/>
      <c r="D229" s="174"/>
      <c r="E229" s="174"/>
      <c r="F229" s="159"/>
      <c r="G229" s="182"/>
      <c r="H229" s="173"/>
      <c r="I229" s="151">
        <f t="shared" si="108"/>
        <v>0</v>
      </c>
      <c r="J229" s="151">
        <f t="shared" si="84"/>
        <v>0</v>
      </c>
      <c r="K229" s="151">
        <f t="shared" si="94"/>
        <v>0</v>
      </c>
      <c r="L229" s="173"/>
      <c r="M229" s="159"/>
      <c r="N229" s="186"/>
      <c r="O229" s="159"/>
      <c r="P229" s="159"/>
      <c r="Q229" s="187"/>
      <c r="R229" s="159"/>
      <c r="S229" s="186"/>
      <c r="T229" s="159"/>
      <c r="U229" s="186"/>
      <c r="V229" s="159"/>
      <c r="W229" s="159"/>
      <c r="X229" s="182">
        <f aca="true" t="shared" si="112" ref="X229:AC229">SUM(X225:X228)</f>
        <v>4.5</v>
      </c>
      <c r="Y229" s="182">
        <f t="shared" si="112"/>
        <v>756534.1851300001</v>
      </c>
      <c r="Z229" s="182">
        <f t="shared" si="112"/>
        <v>0</v>
      </c>
      <c r="AA229" s="182">
        <f t="shared" si="112"/>
        <v>756534.1851300001</v>
      </c>
      <c r="AB229" s="182">
        <f t="shared" si="112"/>
        <v>1.5</v>
      </c>
      <c r="AC229" s="182">
        <f t="shared" si="112"/>
        <v>323419.75379999995</v>
      </c>
      <c r="AD229" s="10"/>
      <c r="AE229" s="10"/>
      <c r="AF229" s="10"/>
      <c r="AG229" s="1"/>
    </row>
    <row r="230" spans="1:33" s="49" customFormat="1" ht="12.75">
      <c r="A230" s="60"/>
      <c r="B230" s="150"/>
      <c r="C230" s="178"/>
      <c r="D230" s="174"/>
      <c r="E230" s="174"/>
      <c r="F230" s="159"/>
      <c r="G230" s="182"/>
      <c r="H230" s="173"/>
      <c r="I230" s="151"/>
      <c r="J230" s="151">
        <f t="shared" si="84"/>
        <v>0</v>
      </c>
      <c r="K230" s="151">
        <f t="shared" si="94"/>
        <v>0</v>
      </c>
      <c r="L230" s="173"/>
      <c r="M230" s="159"/>
      <c r="N230" s="186"/>
      <c r="O230" s="159"/>
      <c r="P230" s="159"/>
      <c r="Q230" s="187"/>
      <c r="R230" s="159"/>
      <c r="S230" s="186"/>
      <c r="T230" s="159"/>
      <c r="U230" s="186"/>
      <c r="V230" s="159"/>
      <c r="W230" s="159"/>
      <c r="X230" s="182"/>
      <c r="Y230" s="173"/>
      <c r="Z230" s="173"/>
      <c r="AA230" s="173"/>
      <c r="AB230" s="182"/>
      <c r="AC230" s="173"/>
      <c r="AD230" s="10"/>
      <c r="AE230" s="10"/>
      <c r="AF230" s="10"/>
      <c r="AG230" s="1"/>
    </row>
    <row r="231" spans="1:33" s="49" customFormat="1" ht="12.75" customHeight="1">
      <c r="A231" s="60"/>
      <c r="B231" s="400" t="s">
        <v>314</v>
      </c>
      <c r="C231" s="401"/>
      <c r="D231" s="401"/>
      <c r="E231" s="402"/>
      <c r="F231" s="159"/>
      <c r="G231" s="182"/>
      <c r="H231" s="173"/>
      <c r="I231" s="151"/>
      <c r="J231" s="151">
        <f t="shared" si="84"/>
        <v>0</v>
      </c>
      <c r="K231" s="151">
        <f t="shared" si="94"/>
        <v>0</v>
      </c>
      <c r="L231" s="173"/>
      <c r="M231" s="159"/>
      <c r="N231" s="186"/>
      <c r="O231" s="159"/>
      <c r="P231" s="159"/>
      <c r="Q231" s="187"/>
      <c r="R231" s="159"/>
      <c r="S231" s="186"/>
      <c r="T231" s="159"/>
      <c r="U231" s="186"/>
      <c r="V231" s="159"/>
      <c r="W231" s="159"/>
      <c r="X231" s="182"/>
      <c r="Y231" s="173"/>
      <c r="Z231" s="173"/>
      <c r="AA231" s="173"/>
      <c r="AB231" s="182"/>
      <c r="AC231" s="173"/>
      <c r="AD231" s="10"/>
      <c r="AE231" s="10"/>
      <c r="AF231" s="10"/>
      <c r="AG231" s="1"/>
    </row>
    <row r="232" spans="1:33" s="49" customFormat="1" ht="56.25">
      <c r="A232" s="60">
        <v>221</v>
      </c>
      <c r="B232" s="214" t="s">
        <v>255</v>
      </c>
      <c r="C232" s="90" t="s">
        <v>148</v>
      </c>
      <c r="D232" s="160" t="s">
        <v>238</v>
      </c>
      <c r="E232" s="153"/>
      <c r="F232" s="162">
        <v>17697</v>
      </c>
      <c r="G232" s="90">
        <v>4.53</v>
      </c>
      <c r="H232" s="151" t="s">
        <v>39</v>
      </c>
      <c r="I232" s="151">
        <f>F232*G232</f>
        <v>80167.41</v>
      </c>
      <c r="J232" s="151">
        <f aca="true" t="shared" si="113" ref="J232:J249">I232*2.34</f>
        <v>187591.7394</v>
      </c>
      <c r="K232" s="151">
        <f t="shared" si="94"/>
        <v>206350.91334</v>
      </c>
      <c r="L232" s="151"/>
      <c r="M232" s="162"/>
      <c r="N232" s="163">
        <v>0.25</v>
      </c>
      <c r="O232" s="162">
        <f>N232*F232</f>
        <v>4424.25</v>
      </c>
      <c r="P232" s="162">
        <f>K232+O232+M232</f>
        <v>210775.16334</v>
      </c>
      <c r="Q232" s="310">
        <v>0.4</v>
      </c>
      <c r="R232" s="162">
        <f>F232*Q232</f>
        <v>7078.8</v>
      </c>
      <c r="S232" s="163"/>
      <c r="T232" s="162">
        <f>F232*S232</f>
        <v>0</v>
      </c>
      <c r="U232" s="163"/>
      <c r="V232" s="162">
        <f>F232*U232</f>
        <v>0</v>
      </c>
      <c r="W232" s="162">
        <f>P232+R232+V232+T232</f>
        <v>217853.96334</v>
      </c>
      <c r="X232" s="90">
        <v>0.5</v>
      </c>
      <c r="Y232" s="151">
        <f>W232*X232</f>
        <v>108926.98167</v>
      </c>
      <c r="Z232" s="151"/>
      <c r="AA232" s="151">
        <f>Y232</f>
        <v>108926.98167</v>
      </c>
      <c r="AB232" s="90"/>
      <c r="AC232" s="173">
        <f>I232*AB232</f>
        <v>0</v>
      </c>
      <c r="AD232" s="10"/>
      <c r="AE232" s="10"/>
      <c r="AF232" s="10"/>
      <c r="AG232" s="1"/>
    </row>
    <row r="233" spans="1:33" s="49" customFormat="1" ht="56.25">
      <c r="A233" s="60">
        <v>222</v>
      </c>
      <c r="B233" s="214" t="s">
        <v>295</v>
      </c>
      <c r="C233" s="90" t="s">
        <v>148</v>
      </c>
      <c r="D233" s="160" t="s">
        <v>238</v>
      </c>
      <c r="E233" s="153"/>
      <c r="F233" s="162">
        <v>17697</v>
      </c>
      <c r="G233" s="90">
        <v>4.53</v>
      </c>
      <c r="H233" s="151" t="s">
        <v>39</v>
      </c>
      <c r="I233" s="151">
        <f>F233*G233</f>
        <v>80167.41</v>
      </c>
      <c r="J233" s="151">
        <f t="shared" si="113"/>
        <v>187591.7394</v>
      </c>
      <c r="K233" s="151">
        <f t="shared" si="94"/>
        <v>206350.91334</v>
      </c>
      <c r="L233" s="151"/>
      <c r="M233" s="162"/>
      <c r="N233" s="163"/>
      <c r="O233" s="162"/>
      <c r="P233" s="162"/>
      <c r="Q233" s="310"/>
      <c r="R233" s="162"/>
      <c r="S233" s="163">
        <v>0.2</v>
      </c>
      <c r="T233" s="162">
        <v>3539</v>
      </c>
      <c r="U233" s="163"/>
      <c r="V233" s="162"/>
      <c r="W233" s="162">
        <f>3539+K233</f>
        <v>209889.91334</v>
      </c>
      <c r="X233" s="90">
        <v>0.5</v>
      </c>
      <c r="Y233" s="151">
        <f>W233*X233</f>
        <v>104944.95667</v>
      </c>
      <c r="Z233" s="151"/>
      <c r="AA233" s="151">
        <f>Y233</f>
        <v>104944.95667</v>
      </c>
      <c r="AB233" s="90"/>
      <c r="AC233" s="173"/>
      <c r="AD233" s="10"/>
      <c r="AE233" s="10"/>
      <c r="AF233" s="10"/>
      <c r="AG233" s="1"/>
    </row>
    <row r="234" spans="1:33" s="49" customFormat="1" ht="22.5">
      <c r="A234" s="60">
        <v>223</v>
      </c>
      <c r="B234" s="55" t="s">
        <v>301</v>
      </c>
      <c r="C234" s="90" t="s">
        <v>208</v>
      </c>
      <c r="D234" s="160" t="s">
        <v>239</v>
      </c>
      <c r="E234" s="153"/>
      <c r="F234" s="162">
        <v>17697</v>
      </c>
      <c r="G234" s="90">
        <v>4.04</v>
      </c>
      <c r="H234" s="160" t="s">
        <v>38</v>
      </c>
      <c r="I234" s="151">
        <f>F234*G234</f>
        <v>71495.88</v>
      </c>
      <c r="J234" s="151">
        <f t="shared" si="113"/>
        <v>167300.3592</v>
      </c>
      <c r="K234" s="151">
        <f>J234*1.1</f>
        <v>184030.39512000003</v>
      </c>
      <c r="L234" s="153"/>
      <c r="M234" s="161"/>
      <c r="N234" s="171"/>
      <c r="O234" s="162">
        <f>N234*F234</f>
        <v>0</v>
      </c>
      <c r="P234" s="151">
        <f>K234</f>
        <v>184030.39512000003</v>
      </c>
      <c r="Q234" s="163">
        <v>1</v>
      </c>
      <c r="R234" s="162">
        <f>F234*Q234</f>
        <v>17697</v>
      </c>
      <c r="S234" s="163"/>
      <c r="T234" s="162">
        <f>F234*S234</f>
        <v>0</v>
      </c>
      <c r="U234" s="163"/>
      <c r="V234" s="162">
        <f>F234*U234</f>
        <v>0</v>
      </c>
      <c r="W234" s="162">
        <f>P234+R234+T234+V234</f>
        <v>201727.39512000003</v>
      </c>
      <c r="X234" s="90">
        <v>0.5</v>
      </c>
      <c r="Y234" s="151">
        <f>W234*X234</f>
        <v>100863.69756000002</v>
      </c>
      <c r="Z234" s="151"/>
      <c r="AA234" s="151">
        <f>Y234</f>
        <v>100863.69756000002</v>
      </c>
      <c r="AB234" s="90"/>
      <c r="AC234" s="173"/>
      <c r="AD234" s="10"/>
      <c r="AE234" s="10"/>
      <c r="AF234" s="10"/>
      <c r="AG234" s="1"/>
    </row>
    <row r="235" spans="1:33" s="49" customFormat="1" ht="56.25">
      <c r="A235" s="60">
        <v>224</v>
      </c>
      <c r="B235" s="214" t="s">
        <v>299</v>
      </c>
      <c r="C235" s="90" t="s">
        <v>148</v>
      </c>
      <c r="D235" s="160" t="s">
        <v>238</v>
      </c>
      <c r="E235" s="153"/>
      <c r="F235" s="162">
        <v>17697</v>
      </c>
      <c r="G235" s="90">
        <v>4.53</v>
      </c>
      <c r="H235" s="160" t="s">
        <v>39</v>
      </c>
      <c r="I235" s="151">
        <f>F235*G235</f>
        <v>80167.41</v>
      </c>
      <c r="J235" s="151">
        <f t="shared" si="113"/>
        <v>187591.7394</v>
      </c>
      <c r="K235" s="151">
        <f t="shared" si="94"/>
        <v>206350.91334</v>
      </c>
      <c r="L235" s="160"/>
      <c r="M235" s="162"/>
      <c r="N235" s="163"/>
      <c r="O235" s="162">
        <f>N235*F235</f>
        <v>0</v>
      </c>
      <c r="P235" s="162">
        <f>K235+O235+M235</f>
        <v>206350.91334</v>
      </c>
      <c r="Q235" s="310"/>
      <c r="R235" s="162"/>
      <c r="S235" s="163"/>
      <c r="T235" s="162"/>
      <c r="U235" s="163"/>
      <c r="V235" s="162"/>
      <c r="W235" s="162">
        <f>P235+R235+T235+V235</f>
        <v>206350.91334</v>
      </c>
      <c r="X235" s="90">
        <v>0.5</v>
      </c>
      <c r="Y235" s="151">
        <f>W235*X235</f>
        <v>103175.45667</v>
      </c>
      <c r="Z235" s="151"/>
      <c r="AA235" s="151">
        <f>Y235</f>
        <v>103175.45667</v>
      </c>
      <c r="AB235" s="90"/>
      <c r="AC235" s="173"/>
      <c r="AD235" s="10"/>
      <c r="AE235" s="10"/>
      <c r="AF235" s="10"/>
      <c r="AG235" s="1"/>
    </row>
    <row r="236" spans="1:33" s="49" customFormat="1" ht="56.25">
      <c r="A236" s="60">
        <v>225</v>
      </c>
      <c r="B236" s="214" t="s">
        <v>319</v>
      </c>
      <c r="C236" s="90" t="s">
        <v>148</v>
      </c>
      <c r="D236" s="160" t="s">
        <v>238</v>
      </c>
      <c r="E236" s="153"/>
      <c r="F236" s="162">
        <v>17697</v>
      </c>
      <c r="G236" s="90">
        <v>4.53</v>
      </c>
      <c r="H236" s="160" t="s">
        <v>39</v>
      </c>
      <c r="I236" s="151">
        <f>F236*G236</f>
        <v>80167.41</v>
      </c>
      <c r="J236" s="151">
        <f t="shared" si="113"/>
        <v>187591.7394</v>
      </c>
      <c r="K236" s="151">
        <f t="shared" si="94"/>
        <v>206350.91334</v>
      </c>
      <c r="L236" s="160"/>
      <c r="M236" s="162"/>
      <c r="N236" s="163"/>
      <c r="O236" s="162">
        <f>N236*F236</f>
        <v>0</v>
      </c>
      <c r="P236" s="162">
        <f>K236+O236+M236</f>
        <v>206350.91334</v>
      </c>
      <c r="Q236" s="310"/>
      <c r="R236" s="162"/>
      <c r="S236" s="163"/>
      <c r="T236" s="162"/>
      <c r="U236" s="163"/>
      <c r="V236" s="162"/>
      <c r="W236" s="162">
        <f>P236+R236+T236+V236</f>
        <v>206350.91334</v>
      </c>
      <c r="X236" s="90">
        <v>2</v>
      </c>
      <c r="Y236" s="151">
        <f>W236*X236</f>
        <v>412701.82668</v>
      </c>
      <c r="Z236" s="151"/>
      <c r="AA236" s="151">
        <f>Y236</f>
        <v>412701.82668</v>
      </c>
      <c r="AB236" s="90"/>
      <c r="AC236" s="173"/>
      <c r="AD236" s="10"/>
      <c r="AE236" s="10"/>
      <c r="AF236" s="10"/>
      <c r="AG236" s="1"/>
    </row>
    <row r="237" spans="1:33" s="49" customFormat="1" ht="19.5" customHeight="1">
      <c r="A237" s="60"/>
      <c r="B237" s="150" t="s">
        <v>154</v>
      </c>
      <c r="C237" s="178"/>
      <c r="D237" s="174"/>
      <c r="E237" s="174"/>
      <c r="F237" s="159"/>
      <c r="G237" s="182"/>
      <c r="H237" s="173"/>
      <c r="I237" s="151"/>
      <c r="J237" s="151">
        <f t="shared" si="113"/>
        <v>0</v>
      </c>
      <c r="K237" s="151">
        <f t="shared" si="94"/>
        <v>0</v>
      </c>
      <c r="L237" s="173"/>
      <c r="M237" s="159"/>
      <c r="N237" s="186"/>
      <c r="O237" s="159"/>
      <c r="P237" s="159"/>
      <c r="Q237" s="187"/>
      <c r="R237" s="159"/>
      <c r="S237" s="186"/>
      <c r="T237" s="159"/>
      <c r="U237" s="186"/>
      <c r="V237" s="159"/>
      <c r="W237" s="159"/>
      <c r="X237" s="182">
        <f aca="true" t="shared" si="114" ref="X237:AC237">SUM(X232:X236)</f>
        <v>4</v>
      </c>
      <c r="Y237" s="173">
        <f t="shared" si="114"/>
        <v>830612.91925</v>
      </c>
      <c r="Z237" s="173">
        <f t="shared" si="114"/>
        <v>0</v>
      </c>
      <c r="AA237" s="173">
        <f t="shared" si="114"/>
        <v>830612.91925</v>
      </c>
      <c r="AB237" s="173">
        <f t="shared" si="114"/>
        <v>0</v>
      </c>
      <c r="AC237" s="173">
        <f t="shared" si="114"/>
        <v>0</v>
      </c>
      <c r="AD237" s="10"/>
      <c r="AE237" s="10"/>
      <c r="AF237" s="10"/>
      <c r="AG237" s="1"/>
    </row>
    <row r="238" spans="1:33" s="49" customFormat="1" ht="26.25" customHeight="1">
      <c r="A238" s="60"/>
      <c r="B238" s="403" t="s">
        <v>315</v>
      </c>
      <c r="C238" s="404"/>
      <c r="D238" s="404"/>
      <c r="E238" s="405"/>
      <c r="F238" s="160"/>
      <c r="G238" s="160"/>
      <c r="H238" s="160"/>
      <c r="I238" s="151">
        <f>F238*G238</f>
        <v>0</v>
      </c>
      <c r="J238" s="151">
        <f t="shared" si="113"/>
        <v>0</v>
      </c>
      <c r="K238" s="151">
        <f t="shared" si="94"/>
        <v>0</v>
      </c>
      <c r="L238" s="160"/>
      <c r="M238" s="160"/>
      <c r="N238" s="163"/>
      <c r="O238" s="162"/>
      <c r="P238" s="162"/>
      <c r="Q238" s="160"/>
      <c r="R238" s="160"/>
      <c r="S238" s="160"/>
      <c r="T238" s="160"/>
      <c r="U238" s="160"/>
      <c r="V238" s="160"/>
      <c r="W238" s="160"/>
      <c r="X238" s="188"/>
      <c r="Y238" s="151"/>
      <c r="Z238" s="151"/>
      <c r="AA238" s="151"/>
      <c r="AB238" s="90"/>
      <c r="AC238" s="173"/>
      <c r="AD238" s="10"/>
      <c r="AE238" s="10"/>
      <c r="AF238" s="10"/>
      <c r="AG238" s="1"/>
    </row>
    <row r="239" spans="1:33" s="51" customFormat="1" ht="36" customHeight="1">
      <c r="A239" s="149">
        <v>226</v>
      </c>
      <c r="B239" s="235" t="s">
        <v>255</v>
      </c>
      <c r="C239" s="90" t="s">
        <v>148</v>
      </c>
      <c r="D239" s="160" t="s">
        <v>238</v>
      </c>
      <c r="E239" s="153"/>
      <c r="F239" s="162">
        <v>17697</v>
      </c>
      <c r="G239" s="90">
        <v>4.53</v>
      </c>
      <c r="H239" s="151" t="s">
        <v>39</v>
      </c>
      <c r="I239" s="151">
        <f aca="true" t="shared" si="115" ref="I239:I244">G239*F239</f>
        <v>80167.41</v>
      </c>
      <c r="J239" s="151">
        <f t="shared" si="113"/>
        <v>187591.7394</v>
      </c>
      <c r="K239" s="151">
        <f t="shared" si="94"/>
        <v>206350.91334</v>
      </c>
      <c r="L239" s="151"/>
      <c r="M239" s="162"/>
      <c r="N239" s="163">
        <v>0.25</v>
      </c>
      <c r="O239" s="162">
        <f aca="true" t="shared" si="116" ref="O239:O245">N239*F239</f>
        <v>4424.25</v>
      </c>
      <c r="P239" s="162">
        <f>K239+O239</f>
        <v>210775.16334</v>
      </c>
      <c r="Q239" s="160"/>
      <c r="R239" s="160"/>
      <c r="S239" s="163"/>
      <c r="T239" s="162">
        <f aca="true" t="shared" si="117" ref="T239:T246">F239*S239</f>
        <v>0</v>
      </c>
      <c r="U239" s="163"/>
      <c r="V239" s="162">
        <f aca="true" t="shared" si="118" ref="V239:V246">F239*U239</f>
        <v>0</v>
      </c>
      <c r="W239" s="162">
        <f aca="true" t="shared" si="119" ref="W239:W246">P239+R239+V239+T239</f>
        <v>210775.16334</v>
      </c>
      <c r="X239" s="234">
        <v>1</v>
      </c>
      <c r="Y239" s="151">
        <f aca="true" t="shared" si="120" ref="Y239:Y249">W239*X239</f>
        <v>210775.16334</v>
      </c>
      <c r="Z239" s="286"/>
      <c r="AA239" s="151">
        <f>Y239</f>
        <v>210775.16334</v>
      </c>
      <c r="AB239" s="90">
        <v>1</v>
      </c>
      <c r="AC239" s="173">
        <f>AA239</f>
        <v>210775.16334</v>
      </c>
      <c r="AD239" s="184"/>
      <c r="AE239" s="184"/>
      <c r="AF239" s="184"/>
      <c r="AG239" s="66"/>
    </row>
    <row r="240" spans="1:33" s="51" customFormat="1" ht="56.25">
      <c r="A240" s="149">
        <v>227</v>
      </c>
      <c r="B240" s="235" t="s">
        <v>316</v>
      </c>
      <c r="C240" s="90" t="s">
        <v>148</v>
      </c>
      <c r="D240" s="160" t="s">
        <v>238</v>
      </c>
      <c r="E240" s="153"/>
      <c r="F240" s="162">
        <v>17697</v>
      </c>
      <c r="G240" s="90">
        <v>4.53</v>
      </c>
      <c r="H240" s="151" t="s">
        <v>39</v>
      </c>
      <c r="I240" s="151">
        <f t="shared" si="115"/>
        <v>80167.41</v>
      </c>
      <c r="J240" s="151">
        <f t="shared" si="113"/>
        <v>187591.7394</v>
      </c>
      <c r="K240" s="151">
        <f t="shared" si="94"/>
        <v>206350.91334</v>
      </c>
      <c r="L240" s="160"/>
      <c r="M240" s="160"/>
      <c r="N240" s="163"/>
      <c r="O240" s="162">
        <f t="shared" si="116"/>
        <v>0</v>
      </c>
      <c r="P240" s="162">
        <f>K240</f>
        <v>206350.91334</v>
      </c>
      <c r="Q240" s="160"/>
      <c r="R240" s="160"/>
      <c r="S240" s="163"/>
      <c r="T240" s="162">
        <f t="shared" si="117"/>
        <v>0</v>
      </c>
      <c r="U240" s="163"/>
      <c r="V240" s="162">
        <f t="shared" si="118"/>
        <v>0</v>
      </c>
      <c r="W240" s="162">
        <f t="shared" si="119"/>
        <v>206350.91334</v>
      </c>
      <c r="X240" s="234">
        <v>1.5</v>
      </c>
      <c r="Y240" s="151">
        <f t="shared" si="120"/>
        <v>309526.37001</v>
      </c>
      <c r="Z240" s="151"/>
      <c r="AA240" s="151">
        <f>Y240</f>
        <v>309526.37001</v>
      </c>
      <c r="AB240" s="90">
        <v>1</v>
      </c>
      <c r="AC240" s="173">
        <f>AB240*J240</f>
        <v>187591.7394</v>
      </c>
      <c r="AD240" s="184"/>
      <c r="AE240" s="184"/>
      <c r="AF240" s="184"/>
      <c r="AG240" s="66"/>
    </row>
    <row r="241" spans="1:33" s="51" customFormat="1" ht="56.25">
      <c r="A241" s="149">
        <v>228</v>
      </c>
      <c r="B241" s="235" t="s">
        <v>316</v>
      </c>
      <c r="C241" s="90" t="s">
        <v>148</v>
      </c>
      <c r="D241" s="160" t="s">
        <v>238</v>
      </c>
      <c r="E241" s="153"/>
      <c r="F241" s="162">
        <v>17697</v>
      </c>
      <c r="G241" s="90">
        <v>4.53</v>
      </c>
      <c r="H241" s="151" t="s">
        <v>39</v>
      </c>
      <c r="I241" s="151">
        <f t="shared" si="115"/>
        <v>80167.41</v>
      </c>
      <c r="J241" s="151">
        <f t="shared" si="113"/>
        <v>187591.7394</v>
      </c>
      <c r="K241" s="151">
        <f t="shared" si="94"/>
        <v>206350.91334</v>
      </c>
      <c r="L241" s="160"/>
      <c r="M241" s="160"/>
      <c r="N241" s="163"/>
      <c r="O241" s="162">
        <f t="shared" si="116"/>
        <v>0</v>
      </c>
      <c r="P241" s="162">
        <f>K241</f>
        <v>206350.91334</v>
      </c>
      <c r="Q241" s="160"/>
      <c r="R241" s="160"/>
      <c r="S241" s="163"/>
      <c r="T241" s="162">
        <f t="shared" si="117"/>
        <v>0</v>
      </c>
      <c r="U241" s="163"/>
      <c r="V241" s="162">
        <f t="shared" si="118"/>
        <v>0</v>
      </c>
      <c r="W241" s="162">
        <f t="shared" si="119"/>
        <v>206350.91334</v>
      </c>
      <c r="X241" s="234">
        <v>1.5</v>
      </c>
      <c r="Y241" s="151">
        <f t="shared" si="120"/>
        <v>309526.37001</v>
      </c>
      <c r="Z241" s="151"/>
      <c r="AA241" s="151">
        <f aca="true" t="shared" si="121" ref="AA241:AA248">Y241</f>
        <v>309526.37001</v>
      </c>
      <c r="AB241" s="90">
        <v>1</v>
      </c>
      <c r="AC241" s="173">
        <f>AB241*J241</f>
        <v>187591.7394</v>
      </c>
      <c r="AD241" s="184"/>
      <c r="AE241" s="184"/>
      <c r="AF241" s="184"/>
      <c r="AG241" s="66"/>
    </row>
    <row r="242" spans="1:33" s="51" customFormat="1" ht="33.75" customHeight="1">
      <c r="A242" s="149">
        <v>229</v>
      </c>
      <c r="B242" s="235" t="s">
        <v>316</v>
      </c>
      <c r="C242" s="90" t="s">
        <v>148</v>
      </c>
      <c r="D242" s="160"/>
      <c r="E242" s="189"/>
      <c r="F242" s="162">
        <v>17697</v>
      </c>
      <c r="G242" s="90">
        <v>3.73</v>
      </c>
      <c r="H242" s="151" t="s">
        <v>41</v>
      </c>
      <c r="I242" s="151">
        <f t="shared" si="115"/>
        <v>66009.81</v>
      </c>
      <c r="J242" s="151">
        <f t="shared" si="113"/>
        <v>154462.95539999998</v>
      </c>
      <c r="K242" s="151">
        <f t="shared" si="94"/>
        <v>169909.25094</v>
      </c>
      <c r="L242" s="160"/>
      <c r="M242" s="160"/>
      <c r="N242" s="163"/>
      <c r="O242" s="162">
        <f t="shared" si="116"/>
        <v>0</v>
      </c>
      <c r="P242" s="162">
        <f>K242</f>
        <v>169909.25094</v>
      </c>
      <c r="Q242" s="160"/>
      <c r="R242" s="160"/>
      <c r="S242" s="163"/>
      <c r="T242" s="162">
        <f>F242*S242</f>
        <v>0</v>
      </c>
      <c r="U242" s="163"/>
      <c r="V242" s="162">
        <f>F242*U242</f>
        <v>0</v>
      </c>
      <c r="W242" s="162">
        <f>P242+R242+V242+T242</f>
        <v>169909.25094</v>
      </c>
      <c r="X242" s="234">
        <v>1.5</v>
      </c>
      <c r="Y242" s="151">
        <f>W242*X242</f>
        <v>254863.87641</v>
      </c>
      <c r="Z242" s="151"/>
      <c r="AA242" s="151">
        <f t="shared" si="121"/>
        <v>254863.87641</v>
      </c>
      <c r="AB242" s="90">
        <v>1</v>
      </c>
      <c r="AC242" s="173">
        <f>AB242*J242</f>
        <v>154462.95539999998</v>
      </c>
      <c r="AD242" s="209" t="s">
        <v>86</v>
      </c>
      <c r="AE242" s="184"/>
      <c r="AF242" s="184"/>
      <c r="AG242" s="66"/>
    </row>
    <row r="243" spans="1:33" s="51" customFormat="1" ht="33" customHeight="1">
      <c r="A243" s="149">
        <v>230</v>
      </c>
      <c r="B243" s="235" t="s">
        <v>316</v>
      </c>
      <c r="C243" s="90" t="s">
        <v>148</v>
      </c>
      <c r="D243" s="160"/>
      <c r="E243" s="153"/>
      <c r="F243" s="162">
        <v>17697</v>
      </c>
      <c r="G243" s="90">
        <v>3.73</v>
      </c>
      <c r="H243" s="151" t="s">
        <v>41</v>
      </c>
      <c r="I243" s="151">
        <f t="shared" si="115"/>
        <v>66009.81</v>
      </c>
      <c r="J243" s="151">
        <f t="shared" si="113"/>
        <v>154462.95539999998</v>
      </c>
      <c r="K243" s="151">
        <f t="shared" si="94"/>
        <v>169909.25094</v>
      </c>
      <c r="L243" s="160"/>
      <c r="M243" s="160"/>
      <c r="N243" s="163"/>
      <c r="O243" s="162">
        <f t="shared" si="116"/>
        <v>0</v>
      </c>
      <c r="P243" s="162">
        <f>K243</f>
        <v>169909.25094</v>
      </c>
      <c r="Q243" s="160"/>
      <c r="R243" s="160"/>
      <c r="S243" s="163"/>
      <c r="T243" s="162">
        <f>F243*S243</f>
        <v>0</v>
      </c>
      <c r="U243" s="163"/>
      <c r="V243" s="162">
        <f>F243*U243</f>
        <v>0</v>
      </c>
      <c r="W243" s="162">
        <f>P243+R243+V243+T243</f>
        <v>169909.25094</v>
      </c>
      <c r="X243" s="234">
        <v>1.5</v>
      </c>
      <c r="Y243" s="151">
        <f>W243*X243</f>
        <v>254863.87641</v>
      </c>
      <c r="Z243" s="151"/>
      <c r="AA243" s="151">
        <f t="shared" si="121"/>
        <v>254863.87641</v>
      </c>
      <c r="AB243" s="90">
        <v>1</v>
      </c>
      <c r="AC243" s="173">
        <f>AB243*J243</f>
        <v>154462.95539999998</v>
      </c>
      <c r="AD243" s="184"/>
      <c r="AE243" s="184"/>
      <c r="AF243" s="184"/>
      <c r="AG243" s="66"/>
    </row>
    <row r="244" spans="1:33" s="51" customFormat="1" ht="33.75">
      <c r="A244" s="149">
        <v>231</v>
      </c>
      <c r="B244" s="235" t="s">
        <v>316</v>
      </c>
      <c r="C244" s="90" t="s">
        <v>230</v>
      </c>
      <c r="D244" s="160"/>
      <c r="E244" s="153"/>
      <c r="F244" s="162">
        <v>17697</v>
      </c>
      <c r="G244" s="90">
        <v>3.73</v>
      </c>
      <c r="H244" s="151" t="s">
        <v>41</v>
      </c>
      <c r="I244" s="151">
        <f t="shared" si="115"/>
        <v>66009.81</v>
      </c>
      <c r="J244" s="151">
        <f t="shared" si="113"/>
        <v>154462.95539999998</v>
      </c>
      <c r="K244" s="151">
        <f t="shared" si="94"/>
        <v>169909.25094</v>
      </c>
      <c r="L244" s="160"/>
      <c r="M244" s="160"/>
      <c r="N244" s="163"/>
      <c r="O244" s="162">
        <f t="shared" si="116"/>
        <v>0</v>
      </c>
      <c r="P244" s="162">
        <f>K244</f>
        <v>169909.25094</v>
      </c>
      <c r="Q244" s="160"/>
      <c r="R244" s="160"/>
      <c r="S244" s="163"/>
      <c r="T244" s="162">
        <f t="shared" si="117"/>
        <v>0</v>
      </c>
      <c r="U244" s="163"/>
      <c r="V244" s="162">
        <f t="shared" si="118"/>
        <v>0</v>
      </c>
      <c r="W244" s="162">
        <f t="shared" si="119"/>
        <v>169909.25094</v>
      </c>
      <c r="X244" s="234">
        <v>1.5</v>
      </c>
      <c r="Y244" s="151">
        <f t="shared" si="120"/>
        <v>254863.87641</v>
      </c>
      <c r="Z244" s="151"/>
      <c r="AA244" s="151">
        <f t="shared" si="121"/>
        <v>254863.87641</v>
      </c>
      <c r="AB244" s="90">
        <v>1</v>
      </c>
      <c r="AC244" s="173">
        <f>AB244*J244</f>
        <v>154462.95539999998</v>
      </c>
      <c r="AD244" s="184"/>
      <c r="AE244" s="184"/>
      <c r="AF244" s="184"/>
      <c r="AG244" s="66"/>
    </row>
    <row r="245" spans="1:33" s="51" customFormat="1" ht="33.75">
      <c r="A245" s="149">
        <v>232</v>
      </c>
      <c r="B245" s="235" t="s">
        <v>316</v>
      </c>
      <c r="C245" s="90" t="s">
        <v>261</v>
      </c>
      <c r="D245" s="160" t="s">
        <v>238</v>
      </c>
      <c r="E245" s="153"/>
      <c r="F245" s="162">
        <v>17697</v>
      </c>
      <c r="G245" s="90">
        <v>4.46</v>
      </c>
      <c r="H245" s="151" t="s">
        <v>39</v>
      </c>
      <c r="I245" s="151">
        <f>F245*G245</f>
        <v>78928.62</v>
      </c>
      <c r="J245" s="151">
        <f t="shared" si="113"/>
        <v>184692.97079999998</v>
      </c>
      <c r="K245" s="151">
        <f t="shared" si="94"/>
        <v>203162.26788</v>
      </c>
      <c r="L245" s="160"/>
      <c r="M245" s="160"/>
      <c r="N245" s="163"/>
      <c r="O245" s="162">
        <f t="shared" si="116"/>
        <v>0</v>
      </c>
      <c r="P245" s="162">
        <f>K245+O245+M245</f>
        <v>203162.26788</v>
      </c>
      <c r="Q245" s="160"/>
      <c r="R245" s="160"/>
      <c r="S245" s="163"/>
      <c r="T245" s="162">
        <f>F245*S245</f>
        <v>0</v>
      </c>
      <c r="U245" s="163"/>
      <c r="V245" s="162">
        <f>F245*U245</f>
        <v>0</v>
      </c>
      <c r="W245" s="162">
        <f>P245+R245+V245+T245</f>
        <v>203162.26788</v>
      </c>
      <c r="X245" s="234">
        <v>0.25</v>
      </c>
      <c r="Y245" s="151">
        <f>W245*X245</f>
        <v>50790.56697</v>
      </c>
      <c r="Z245" s="151"/>
      <c r="AA245" s="151">
        <f t="shared" si="121"/>
        <v>50790.56697</v>
      </c>
      <c r="AB245" s="90"/>
      <c r="AC245" s="173">
        <f>I245*AB245</f>
        <v>0</v>
      </c>
      <c r="AD245" s="184"/>
      <c r="AE245" s="184"/>
      <c r="AF245" s="184"/>
      <c r="AG245" s="66"/>
    </row>
    <row r="246" spans="1:33" s="51" customFormat="1" ht="39.75" customHeight="1">
      <c r="A246" s="149">
        <v>233</v>
      </c>
      <c r="B246" s="235" t="s">
        <v>316</v>
      </c>
      <c r="C246" s="90" t="s">
        <v>148</v>
      </c>
      <c r="D246" s="160"/>
      <c r="E246" s="295"/>
      <c r="F246" s="162">
        <v>17697</v>
      </c>
      <c r="G246" s="90">
        <v>3.73</v>
      </c>
      <c r="H246" s="151" t="s">
        <v>41</v>
      </c>
      <c r="I246" s="151">
        <f>F246*G246</f>
        <v>66009.81</v>
      </c>
      <c r="J246" s="151">
        <f t="shared" si="113"/>
        <v>154462.95539999998</v>
      </c>
      <c r="K246" s="151">
        <f t="shared" si="94"/>
        <v>169909.25094</v>
      </c>
      <c r="L246" s="160"/>
      <c r="M246" s="160"/>
      <c r="N246" s="163"/>
      <c r="O246" s="162">
        <f>N246*F246</f>
        <v>0</v>
      </c>
      <c r="P246" s="162">
        <f>K246+O246+M246</f>
        <v>169909.25094</v>
      </c>
      <c r="Q246" s="160"/>
      <c r="R246" s="160"/>
      <c r="S246" s="163"/>
      <c r="T246" s="162">
        <f t="shared" si="117"/>
        <v>0</v>
      </c>
      <c r="U246" s="163"/>
      <c r="V246" s="162">
        <f t="shared" si="118"/>
        <v>0</v>
      </c>
      <c r="W246" s="162">
        <f t="shared" si="119"/>
        <v>169909.25094</v>
      </c>
      <c r="X246" s="234">
        <v>1.5</v>
      </c>
      <c r="Y246" s="151">
        <f t="shared" si="120"/>
        <v>254863.87641</v>
      </c>
      <c r="Z246" s="151"/>
      <c r="AA246" s="151">
        <f t="shared" si="121"/>
        <v>254863.87641</v>
      </c>
      <c r="AB246" s="90">
        <v>1</v>
      </c>
      <c r="AC246" s="173">
        <f>AB246*J246</f>
        <v>154462.95539999998</v>
      </c>
      <c r="AD246" s="209" t="s">
        <v>86</v>
      </c>
      <c r="AE246" s="184"/>
      <c r="AF246" s="184"/>
      <c r="AG246" s="66"/>
    </row>
    <row r="247" spans="1:33" s="51" customFormat="1" ht="30" customHeight="1">
      <c r="A247" s="149">
        <v>234</v>
      </c>
      <c r="B247" s="235" t="s">
        <v>311</v>
      </c>
      <c r="C247" s="90" t="s">
        <v>148</v>
      </c>
      <c r="D247" s="160"/>
      <c r="E247" s="153"/>
      <c r="F247" s="162">
        <v>17697</v>
      </c>
      <c r="G247" s="90">
        <v>3.73</v>
      </c>
      <c r="H247" s="160" t="s">
        <v>41</v>
      </c>
      <c r="I247" s="151">
        <f>F247*G247</f>
        <v>66009.81</v>
      </c>
      <c r="J247" s="151">
        <f t="shared" si="113"/>
        <v>154462.95539999998</v>
      </c>
      <c r="K247" s="151">
        <f t="shared" si="94"/>
        <v>169909.25094</v>
      </c>
      <c r="L247" s="160"/>
      <c r="M247" s="162"/>
      <c r="N247" s="163"/>
      <c r="O247" s="162">
        <f>N247*F247</f>
        <v>0</v>
      </c>
      <c r="P247" s="151">
        <f>K247</f>
        <v>169909.25094</v>
      </c>
      <c r="Q247" s="163"/>
      <c r="R247" s="162">
        <f>F247*Q247</f>
        <v>0</v>
      </c>
      <c r="S247" s="163"/>
      <c r="T247" s="162"/>
      <c r="U247" s="163"/>
      <c r="V247" s="162">
        <f>F247*U247</f>
        <v>0</v>
      </c>
      <c r="W247" s="162">
        <f>P247+R247+T247+V247</f>
        <v>169909.25094</v>
      </c>
      <c r="X247" s="90">
        <v>0.25</v>
      </c>
      <c r="Y247" s="151">
        <f t="shared" si="120"/>
        <v>42477.312735</v>
      </c>
      <c r="Z247" s="151"/>
      <c r="AA247" s="151">
        <v>61785</v>
      </c>
      <c r="AB247" s="90">
        <v>0.25</v>
      </c>
      <c r="AC247" s="173">
        <f>AA247</f>
        <v>61785</v>
      </c>
      <c r="AD247" s="184"/>
      <c r="AE247" s="184"/>
      <c r="AF247" s="184"/>
      <c r="AG247" s="66"/>
    </row>
    <row r="248" spans="1:33" s="51" customFormat="1" ht="30" customHeight="1">
      <c r="A248" s="149">
        <v>235</v>
      </c>
      <c r="B248" s="235" t="s">
        <v>317</v>
      </c>
      <c r="C248" s="90" t="s">
        <v>148</v>
      </c>
      <c r="D248" s="160" t="s">
        <v>238</v>
      </c>
      <c r="E248" s="153"/>
      <c r="F248" s="303">
        <v>17697</v>
      </c>
      <c r="G248" s="90">
        <v>4.53</v>
      </c>
      <c r="H248" s="151" t="s">
        <v>39</v>
      </c>
      <c r="I248" s="151">
        <f>F248*G248</f>
        <v>80167.41</v>
      </c>
      <c r="J248" s="151">
        <f t="shared" si="113"/>
        <v>187591.7394</v>
      </c>
      <c r="K248" s="151">
        <f>J248*1.1</f>
        <v>206350.91334</v>
      </c>
      <c r="L248" s="160"/>
      <c r="M248" s="160"/>
      <c r="N248" s="163"/>
      <c r="O248" s="162">
        <f>N248*F248</f>
        <v>0</v>
      </c>
      <c r="P248" s="162">
        <f>K248+O248+M248</f>
        <v>206350.91334</v>
      </c>
      <c r="Q248" s="163">
        <v>0.2</v>
      </c>
      <c r="R248" s="162">
        <f>Q248*F248</f>
        <v>3539.4</v>
      </c>
      <c r="S248" s="163"/>
      <c r="T248" s="162">
        <f>F248*S248</f>
        <v>0</v>
      </c>
      <c r="U248" s="163"/>
      <c r="V248" s="162">
        <f>F248*U248</f>
        <v>0</v>
      </c>
      <c r="W248" s="162">
        <f>P248+R248+V248+T248</f>
        <v>209890.31334</v>
      </c>
      <c r="X248" s="234">
        <v>0.25</v>
      </c>
      <c r="Y248" s="151">
        <f t="shared" si="120"/>
        <v>52472.578335</v>
      </c>
      <c r="Z248" s="151"/>
      <c r="AA248" s="151">
        <f t="shared" si="121"/>
        <v>52472.578335</v>
      </c>
      <c r="AB248" s="90">
        <v>0.25</v>
      </c>
      <c r="AC248" s="173">
        <f>J248*0.25</f>
        <v>46897.93485</v>
      </c>
      <c r="AD248" s="184"/>
      <c r="AE248" s="184"/>
      <c r="AF248" s="184"/>
      <c r="AG248" s="66"/>
    </row>
    <row r="249" spans="1:33" s="51" customFormat="1" ht="45.75" customHeight="1">
      <c r="A249" s="149">
        <v>236</v>
      </c>
      <c r="B249" s="55" t="s">
        <v>318</v>
      </c>
      <c r="C249" s="90" t="s">
        <v>148</v>
      </c>
      <c r="D249" s="160" t="s">
        <v>239</v>
      </c>
      <c r="E249" s="153"/>
      <c r="F249" s="161">
        <v>17697</v>
      </c>
      <c r="G249" s="90">
        <v>4.29</v>
      </c>
      <c r="H249" s="151" t="s">
        <v>38</v>
      </c>
      <c r="I249" s="151">
        <f>F249*G249</f>
        <v>75920.13</v>
      </c>
      <c r="J249" s="151">
        <f t="shared" si="113"/>
        <v>177653.1042</v>
      </c>
      <c r="K249" s="151">
        <f>J249*1.1</f>
        <v>195418.41462000003</v>
      </c>
      <c r="L249" s="170"/>
      <c r="M249" s="161"/>
      <c r="N249" s="171"/>
      <c r="O249" s="162">
        <f>N249*F249</f>
        <v>0</v>
      </c>
      <c r="P249" s="162">
        <f>K249+O249+M249</f>
        <v>195418.41462000003</v>
      </c>
      <c r="Q249" s="163"/>
      <c r="R249" s="162">
        <f>Q249*F249</f>
        <v>0</v>
      </c>
      <c r="S249" s="163"/>
      <c r="T249" s="162">
        <f>F249*S249</f>
        <v>0</v>
      </c>
      <c r="U249" s="163"/>
      <c r="V249" s="162">
        <f>F249*U249</f>
        <v>0</v>
      </c>
      <c r="W249" s="162">
        <f>P249+R249+V249+T249</f>
        <v>195418.41462000003</v>
      </c>
      <c r="X249" s="234">
        <v>0.25</v>
      </c>
      <c r="Y249" s="151">
        <f t="shared" si="120"/>
        <v>48854.603655000006</v>
      </c>
      <c r="Z249" s="312">
        <f>AA249/Y249</f>
        <v>1.2121222069097553</v>
      </c>
      <c r="AA249" s="151">
        <f>236871*X249</f>
        <v>59217.75</v>
      </c>
      <c r="AB249" s="90">
        <v>0.25</v>
      </c>
      <c r="AC249" s="173">
        <f>AA249</f>
        <v>59217.75</v>
      </c>
      <c r="AD249" s="184"/>
      <c r="AE249" s="184"/>
      <c r="AF249" s="184"/>
      <c r="AG249" s="66"/>
    </row>
    <row r="250" spans="1:33" s="51" customFormat="1" ht="12.75">
      <c r="A250" s="149"/>
      <c r="B250" s="55"/>
      <c r="C250" s="90"/>
      <c r="D250" s="160"/>
      <c r="E250" s="153"/>
      <c r="F250" s="161"/>
      <c r="G250" s="90"/>
      <c r="H250" s="151"/>
      <c r="I250" s="151"/>
      <c r="J250" s="151"/>
      <c r="K250" s="151"/>
      <c r="L250" s="170"/>
      <c r="M250" s="161"/>
      <c r="N250" s="171"/>
      <c r="O250" s="162"/>
      <c r="P250" s="162"/>
      <c r="Q250" s="163"/>
      <c r="R250" s="162"/>
      <c r="S250" s="163"/>
      <c r="T250" s="162"/>
      <c r="U250" s="163"/>
      <c r="V250" s="162"/>
      <c r="W250" s="162"/>
      <c r="X250" s="234"/>
      <c r="Y250" s="151"/>
      <c r="Z250" s="151"/>
      <c r="AA250" s="151"/>
      <c r="AB250" s="90"/>
      <c r="AC250" s="151"/>
      <c r="AD250" s="184"/>
      <c r="AE250" s="184"/>
      <c r="AF250" s="184"/>
      <c r="AG250" s="66"/>
    </row>
    <row r="251" spans="1:33" ht="17.25" customHeight="1">
      <c r="A251" s="60"/>
      <c r="B251" s="236" t="s">
        <v>154</v>
      </c>
      <c r="C251" s="175"/>
      <c r="D251" s="153"/>
      <c r="E251" s="153"/>
      <c r="F251" s="160"/>
      <c r="G251" s="160"/>
      <c r="H251" s="160"/>
      <c r="I251" s="188"/>
      <c r="J251" s="188"/>
      <c r="K251" s="188"/>
      <c r="L251" s="160"/>
      <c r="M251" s="160"/>
      <c r="N251" s="163"/>
      <c r="O251" s="162">
        <f>N251*F251</f>
        <v>0</v>
      </c>
      <c r="P251" s="160"/>
      <c r="Q251" s="160"/>
      <c r="R251" s="160"/>
      <c r="S251" s="160"/>
      <c r="T251" s="160"/>
      <c r="U251" s="160"/>
      <c r="V251" s="160"/>
      <c r="W251" s="160"/>
      <c r="X251" s="157">
        <f>SUM(X239:X249)</f>
        <v>11</v>
      </c>
      <c r="Y251" s="217">
        <f>SUM(Y239:Y249)</f>
        <v>2043878.4706950001</v>
      </c>
      <c r="Z251" s="157"/>
      <c r="AA251" s="217">
        <f>SUM(AA239:AA249)</f>
        <v>2073549.3043050002</v>
      </c>
      <c r="AB251" s="157">
        <f>SUM(AB239:AB249)</f>
        <v>7.75</v>
      </c>
      <c r="AC251" s="217">
        <f>SUM(AC239:AC249)</f>
        <v>1371711.14859</v>
      </c>
      <c r="AD251" s="10"/>
      <c r="AE251" s="10"/>
      <c r="AF251" s="10"/>
      <c r="AG251" s="10"/>
    </row>
    <row r="252" spans="1:33" ht="15" customHeight="1">
      <c r="A252" s="60"/>
      <c r="B252" s="153" t="s">
        <v>151</v>
      </c>
      <c r="C252" s="175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71"/>
      <c r="O252" s="162">
        <f>N252*F252</f>
        <v>0</v>
      </c>
      <c r="P252" s="153"/>
      <c r="Q252" s="153"/>
      <c r="R252" s="153"/>
      <c r="S252" s="153"/>
      <c r="T252" s="153"/>
      <c r="U252" s="153"/>
      <c r="V252" s="153"/>
      <c r="W252" s="153"/>
      <c r="X252" s="202">
        <f aca="true" t="shared" si="122" ref="X252:AC252">X21+X127+X140+X170+X193+X222+X229+X237+X251</f>
        <v>252.5</v>
      </c>
      <c r="Y252" s="202">
        <f t="shared" si="122"/>
        <v>49041209.90097</v>
      </c>
      <c r="Z252" s="202">
        <f t="shared" si="122"/>
        <v>117.76641445248111</v>
      </c>
      <c r="AA252" s="202">
        <f t="shared" si="122"/>
        <v>49200830.66217499</v>
      </c>
      <c r="AB252" s="202">
        <f t="shared" si="122"/>
        <v>187.75</v>
      </c>
      <c r="AC252" s="202">
        <f t="shared" si="122"/>
        <v>34525325.9058</v>
      </c>
      <c r="AD252" s="10"/>
      <c r="AE252" s="10"/>
      <c r="AF252" s="10"/>
      <c r="AG252" s="10"/>
    </row>
    <row r="253" spans="1:32" ht="12.75">
      <c r="A253" s="94"/>
      <c r="B253" s="190"/>
      <c r="C253" s="191"/>
      <c r="D253" s="190"/>
      <c r="E253" s="190"/>
      <c r="F253" s="190"/>
      <c r="G253" s="190"/>
      <c r="H253" s="190"/>
      <c r="I253" s="190"/>
      <c r="J253" s="190"/>
      <c r="K253" s="190"/>
      <c r="L253" s="190"/>
      <c r="M253" s="190"/>
      <c r="N253" s="192"/>
      <c r="O253" s="193"/>
      <c r="P253" s="190"/>
      <c r="Q253" s="190"/>
      <c r="R253" s="190"/>
      <c r="S253" s="190"/>
      <c r="T253" s="190"/>
      <c r="U253" s="190"/>
      <c r="V253" s="190"/>
      <c r="W253" s="190"/>
      <c r="X253" s="194"/>
      <c r="Y253" s="194"/>
      <c r="Z253" s="194"/>
      <c r="AA253" s="194"/>
      <c r="AB253" s="194"/>
      <c r="AC253" s="194"/>
      <c r="AD253" s="94"/>
      <c r="AE253" s="10"/>
      <c r="AF253" s="10"/>
    </row>
    <row r="254" spans="1:32" ht="12.75">
      <c r="A254" s="94"/>
      <c r="B254" s="190"/>
      <c r="C254" s="191"/>
      <c r="D254" s="190"/>
      <c r="E254" s="190"/>
      <c r="F254" s="190"/>
      <c r="G254" s="190"/>
      <c r="H254" s="190"/>
      <c r="I254" s="190"/>
      <c r="J254" s="190"/>
      <c r="K254" s="190"/>
      <c r="L254" s="190"/>
      <c r="M254" s="190"/>
      <c r="N254" s="192"/>
      <c r="O254" s="193"/>
      <c r="P254" s="190"/>
      <c r="Q254" s="190"/>
      <c r="R254" s="190"/>
      <c r="S254" s="190"/>
      <c r="T254" s="190"/>
      <c r="U254" s="190"/>
      <c r="V254" s="190"/>
      <c r="W254" s="190"/>
      <c r="X254" s="194"/>
      <c r="Y254" s="194"/>
      <c r="Z254" s="194"/>
      <c r="AA254" s="194"/>
      <c r="AB254" s="194"/>
      <c r="AC254" s="195"/>
      <c r="AD254" s="94"/>
      <c r="AE254" s="10"/>
      <c r="AF254" s="10"/>
    </row>
    <row r="255" spans="1:32" ht="12" customHeight="1">
      <c r="A255" s="94"/>
      <c r="B255" s="390" t="s">
        <v>231</v>
      </c>
      <c r="C255" s="390"/>
      <c r="D255" s="196"/>
      <c r="E255" s="189"/>
      <c r="F255" s="390" t="s">
        <v>320</v>
      </c>
      <c r="G255" s="390"/>
      <c r="H255" s="390"/>
      <c r="I255" s="189"/>
      <c r="J255" s="189"/>
      <c r="K255" s="189"/>
      <c r="L255" s="189"/>
      <c r="M255" s="190"/>
      <c r="N255" s="192"/>
      <c r="O255" s="193"/>
      <c r="P255" s="190"/>
      <c r="Q255" s="190"/>
      <c r="R255" s="190"/>
      <c r="S255" s="190"/>
      <c r="T255" s="190"/>
      <c r="U255" s="190"/>
      <c r="V255" s="190"/>
      <c r="W255" s="190"/>
      <c r="X255" s="194"/>
      <c r="Y255" s="194"/>
      <c r="Z255" s="194"/>
      <c r="AA255" s="194"/>
      <c r="AB255" s="194"/>
      <c r="AC255" s="194"/>
      <c r="AD255" s="94"/>
      <c r="AE255" s="10"/>
      <c r="AF255" s="10"/>
    </row>
    <row r="256" spans="1:32" ht="12.75">
      <c r="A256" s="94"/>
      <c r="B256" s="189"/>
      <c r="C256" s="189"/>
      <c r="D256" s="196"/>
      <c r="E256" s="189"/>
      <c r="F256" s="189"/>
      <c r="G256" s="189"/>
      <c r="H256" s="189"/>
      <c r="I256" s="189"/>
      <c r="J256" s="189"/>
      <c r="K256" s="189"/>
      <c r="L256" s="189"/>
      <c r="M256" s="190"/>
      <c r="N256" s="192"/>
      <c r="O256" s="193"/>
      <c r="P256" s="190"/>
      <c r="Q256" s="190"/>
      <c r="R256" s="190"/>
      <c r="S256" s="190"/>
      <c r="T256" s="190"/>
      <c r="U256" s="190"/>
      <c r="V256" s="190"/>
      <c r="W256" s="190"/>
      <c r="X256" s="413"/>
      <c r="Y256" s="413"/>
      <c r="Z256" s="413"/>
      <c r="AA256" s="413"/>
      <c r="AB256" s="413"/>
      <c r="AC256" s="413"/>
      <c r="AD256" s="94"/>
      <c r="AE256" s="10"/>
      <c r="AF256" s="10"/>
    </row>
    <row r="257" spans="1:32" ht="22.5" customHeight="1">
      <c r="A257" s="94"/>
      <c r="B257" s="94" t="s">
        <v>321</v>
      </c>
      <c r="C257" s="94"/>
      <c r="D257" s="108"/>
      <c r="E257" s="94"/>
      <c r="F257" s="360" t="s">
        <v>322</v>
      </c>
      <c r="G257" s="360"/>
      <c r="H257" s="360"/>
      <c r="I257" s="189"/>
      <c r="J257" s="189"/>
      <c r="K257" s="189"/>
      <c r="L257" s="189"/>
      <c r="M257" s="190"/>
      <c r="N257" s="192"/>
      <c r="O257" s="193"/>
      <c r="P257" s="190"/>
      <c r="Q257" s="190"/>
      <c r="R257" s="190"/>
      <c r="S257" s="190"/>
      <c r="T257" s="190"/>
      <c r="U257" s="190"/>
      <c r="V257" s="190"/>
      <c r="W257" s="190"/>
      <c r="X257" s="413"/>
      <c r="Y257" s="413"/>
      <c r="Z257" s="413"/>
      <c r="AA257" s="413"/>
      <c r="AB257" s="413"/>
      <c r="AC257" s="413"/>
      <c r="AD257" s="94"/>
      <c r="AE257" s="10"/>
      <c r="AF257" s="10"/>
    </row>
    <row r="258" spans="1:32" ht="12.75">
      <c r="A258" s="94"/>
      <c r="B258" s="189"/>
      <c r="C258" s="189"/>
      <c r="D258" s="196"/>
      <c r="E258" s="189"/>
      <c r="F258" s="189"/>
      <c r="G258" s="189"/>
      <c r="H258" s="189"/>
      <c r="I258" s="189"/>
      <c r="J258" s="189"/>
      <c r="K258" s="189"/>
      <c r="L258" s="189"/>
      <c r="M258" s="190"/>
      <c r="N258" s="192"/>
      <c r="O258" s="193"/>
      <c r="P258" s="190"/>
      <c r="Q258" s="190"/>
      <c r="R258" s="190"/>
      <c r="S258" s="190"/>
      <c r="T258" s="190"/>
      <c r="U258" s="190"/>
      <c r="V258" s="190"/>
      <c r="W258" s="190"/>
      <c r="X258" s="194"/>
      <c r="Y258" s="194"/>
      <c r="Z258" s="194"/>
      <c r="AA258" s="194"/>
      <c r="AB258" s="194"/>
      <c r="AC258" s="194"/>
      <c r="AD258" s="94"/>
      <c r="AE258" s="10"/>
      <c r="AF258" s="10"/>
    </row>
    <row r="259" spans="1:32" ht="12.75" customHeight="1">
      <c r="A259" s="94"/>
      <c r="B259" s="189" t="s">
        <v>46</v>
      </c>
      <c r="C259" s="189"/>
      <c r="D259" s="196"/>
      <c r="E259" s="189"/>
      <c r="F259" s="412" t="s">
        <v>237</v>
      </c>
      <c r="G259" s="412"/>
      <c r="H259" s="412"/>
      <c r="I259" s="189"/>
      <c r="J259" s="189"/>
      <c r="K259" s="189"/>
      <c r="L259" s="189"/>
      <c r="M259" s="190"/>
      <c r="N259" s="192"/>
      <c r="O259" s="193"/>
      <c r="P259" s="190"/>
      <c r="Q259" s="190"/>
      <c r="R259" s="190"/>
      <c r="S259" s="190"/>
      <c r="T259" s="190"/>
      <c r="U259" s="190"/>
      <c r="V259" s="190"/>
      <c r="W259" s="190"/>
      <c r="X259" s="194"/>
      <c r="Y259" s="194"/>
      <c r="Z259" s="194"/>
      <c r="AA259" s="194"/>
      <c r="AB259" s="194"/>
      <c r="AC259" s="194"/>
      <c r="AD259" s="94"/>
      <c r="AE259" s="10"/>
      <c r="AF259" s="10"/>
    </row>
    <row r="260" spans="1:32" ht="12.75">
      <c r="A260" s="94"/>
      <c r="B260" s="189"/>
      <c r="C260" s="189"/>
      <c r="D260" s="196"/>
      <c r="E260" s="189"/>
      <c r="F260" s="189"/>
      <c r="G260" s="189"/>
      <c r="H260" s="189"/>
      <c r="I260" s="189"/>
      <c r="J260" s="189"/>
      <c r="K260" s="189"/>
      <c r="L260" s="189"/>
      <c r="M260" s="190"/>
      <c r="N260" s="192"/>
      <c r="O260" s="193"/>
      <c r="P260" s="190"/>
      <c r="Q260" s="190"/>
      <c r="R260" s="190"/>
      <c r="S260" s="190"/>
      <c r="T260" s="190"/>
      <c r="U260" s="190"/>
      <c r="V260" s="190"/>
      <c r="W260" s="190"/>
      <c r="X260" s="194"/>
      <c r="Y260" s="194"/>
      <c r="Z260" s="194"/>
      <c r="AA260" s="194"/>
      <c r="AB260" s="194"/>
      <c r="AC260" s="194"/>
      <c r="AD260" s="94"/>
      <c r="AE260" s="10"/>
      <c r="AF260" s="10"/>
    </row>
    <row r="261" spans="1:32" ht="12.75" customHeight="1">
      <c r="A261" s="94"/>
      <c r="B261" s="390" t="s">
        <v>323</v>
      </c>
      <c r="C261" s="390"/>
      <c r="D261" s="196"/>
      <c r="E261" s="189"/>
      <c r="F261" s="390" t="s">
        <v>324</v>
      </c>
      <c r="G261" s="390"/>
      <c r="H261" s="390"/>
      <c r="I261" s="189"/>
      <c r="J261" s="189"/>
      <c r="K261" s="189"/>
      <c r="L261" s="189"/>
      <c r="M261" s="190"/>
      <c r="N261" s="192"/>
      <c r="O261" s="193"/>
      <c r="P261" s="190"/>
      <c r="Q261" s="190"/>
      <c r="R261" s="190"/>
      <c r="S261" s="190"/>
      <c r="T261" s="190"/>
      <c r="U261" s="190"/>
      <c r="V261" s="190"/>
      <c r="W261" s="190"/>
      <c r="X261" s="194"/>
      <c r="Y261" s="194"/>
      <c r="Z261" s="194"/>
      <c r="AA261" s="194"/>
      <c r="AB261" s="194"/>
      <c r="AC261" s="194"/>
      <c r="AD261" s="94"/>
      <c r="AE261" s="10"/>
      <c r="AF261" s="10"/>
    </row>
    <row r="262" spans="3:32" ht="12.75">
      <c r="C262" s="189"/>
      <c r="D262" s="196"/>
      <c r="E262" s="189"/>
      <c r="F262" s="189"/>
      <c r="G262" s="189"/>
      <c r="H262" s="189"/>
      <c r="I262" s="189"/>
      <c r="J262" s="189"/>
      <c r="K262" s="189"/>
      <c r="L262" s="189"/>
      <c r="M262" s="190"/>
      <c r="N262" s="192"/>
      <c r="O262" s="193"/>
      <c r="P262" s="190"/>
      <c r="Q262" s="190"/>
      <c r="R262" s="190"/>
      <c r="S262" s="190"/>
      <c r="T262" s="190"/>
      <c r="U262" s="190"/>
      <c r="V262" s="190"/>
      <c r="W262" s="190"/>
      <c r="X262" s="194"/>
      <c r="Y262" s="194"/>
      <c r="Z262" s="194"/>
      <c r="AA262" s="194"/>
      <c r="AB262" s="194"/>
      <c r="AC262" s="194"/>
      <c r="AD262" s="94"/>
      <c r="AE262" s="10"/>
      <c r="AF262" s="10"/>
    </row>
    <row r="263" spans="1:32" ht="12.75">
      <c r="A263" s="94"/>
      <c r="B263" s="189"/>
      <c r="C263" s="189"/>
      <c r="D263" s="196"/>
      <c r="E263" s="189"/>
      <c r="F263" s="189"/>
      <c r="G263" s="189"/>
      <c r="H263" s="189"/>
      <c r="I263" s="189"/>
      <c r="J263" s="189"/>
      <c r="K263" s="189"/>
      <c r="L263" s="189"/>
      <c r="M263" s="190"/>
      <c r="N263" s="192"/>
      <c r="O263" s="193"/>
      <c r="P263" s="190"/>
      <c r="Q263" s="190"/>
      <c r="R263" s="190"/>
      <c r="S263" s="190"/>
      <c r="T263" s="190"/>
      <c r="U263" s="190"/>
      <c r="V263" s="190"/>
      <c r="W263" s="190"/>
      <c r="X263" s="194"/>
      <c r="Y263" s="194"/>
      <c r="Z263" s="194"/>
      <c r="AA263" s="194"/>
      <c r="AB263" s="194"/>
      <c r="AC263" s="194"/>
      <c r="AD263" s="94"/>
      <c r="AE263" s="10"/>
      <c r="AF263" s="10"/>
    </row>
    <row r="264" spans="1:32" ht="12.75">
      <c r="A264" s="94"/>
      <c r="B264" s="10"/>
      <c r="C264" s="10"/>
      <c r="D264" s="165"/>
      <c r="E264" s="10"/>
      <c r="F264" s="10"/>
      <c r="G264" s="10"/>
      <c r="H264" s="10"/>
      <c r="I264" s="10"/>
      <c r="J264" s="10"/>
      <c r="K264" s="10"/>
      <c r="L264" s="10"/>
      <c r="M264" s="94"/>
      <c r="N264" s="197"/>
      <c r="O264" s="198"/>
      <c r="P264" s="94"/>
      <c r="Q264" s="94"/>
      <c r="R264" s="94"/>
      <c r="S264" s="94"/>
      <c r="T264" s="94"/>
      <c r="U264" s="94"/>
      <c r="V264" s="94"/>
      <c r="W264" s="94"/>
      <c r="X264" s="199"/>
      <c r="Y264" s="199"/>
      <c r="Z264" s="199"/>
      <c r="AA264" s="199"/>
      <c r="AB264" s="199"/>
      <c r="AC264" s="199"/>
      <c r="AD264" s="94"/>
      <c r="AE264" s="10"/>
      <c r="AF264" s="10"/>
    </row>
    <row r="265" spans="1:32" ht="6.75" customHeight="1">
      <c r="A265" s="94"/>
      <c r="B265" s="10"/>
      <c r="C265" s="10"/>
      <c r="D265" s="165"/>
      <c r="E265" s="10"/>
      <c r="F265" s="10"/>
      <c r="G265" s="10"/>
      <c r="H265" s="10"/>
      <c r="I265" s="10"/>
      <c r="J265" s="10"/>
      <c r="K265" s="10"/>
      <c r="L265" s="10"/>
      <c r="M265" s="94"/>
      <c r="N265" s="197"/>
      <c r="O265" s="198"/>
      <c r="P265" s="94"/>
      <c r="Q265" s="94"/>
      <c r="R265" s="94"/>
      <c r="S265" s="94"/>
      <c r="T265" s="94"/>
      <c r="U265" s="94"/>
      <c r="V265" s="94"/>
      <c r="W265" s="94"/>
      <c r="X265" s="199"/>
      <c r="Y265" s="199"/>
      <c r="Z265" s="199"/>
      <c r="AA265" s="199"/>
      <c r="AB265" s="199"/>
      <c r="AC265" s="199"/>
      <c r="AD265" s="94"/>
      <c r="AE265" s="10"/>
      <c r="AF265" s="10"/>
    </row>
    <row r="266" spans="1:32" ht="12.75" hidden="1">
      <c r="A266" s="94"/>
      <c r="B266" s="10"/>
      <c r="C266" s="10"/>
      <c r="D266" s="165"/>
      <c r="E266" s="10"/>
      <c r="F266" s="10"/>
      <c r="G266" s="10"/>
      <c r="H266" s="10"/>
      <c r="I266" s="10"/>
      <c r="J266" s="10"/>
      <c r="K266" s="10"/>
      <c r="L266" s="10"/>
      <c r="M266" s="94"/>
      <c r="N266" s="197"/>
      <c r="O266" s="198"/>
      <c r="P266" s="94"/>
      <c r="Q266" s="94"/>
      <c r="R266" s="94"/>
      <c r="S266" s="94"/>
      <c r="T266" s="94"/>
      <c r="U266" s="94"/>
      <c r="V266" s="94"/>
      <c r="W266" s="94"/>
      <c r="X266" s="199"/>
      <c r="Y266" s="199"/>
      <c r="Z266" s="199"/>
      <c r="AA266" s="199"/>
      <c r="AB266" s="199"/>
      <c r="AC266" s="199"/>
      <c r="AD266" s="94"/>
      <c r="AE266" s="10"/>
      <c r="AF266" s="10"/>
    </row>
    <row r="267" spans="1:32" ht="12.75">
      <c r="A267" s="165"/>
      <c r="B267" s="166" t="s">
        <v>113</v>
      </c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  <c r="AA267" s="164"/>
      <c r="AB267" s="199"/>
      <c r="AC267" s="199"/>
      <c r="AD267" s="94"/>
      <c r="AE267" s="10"/>
      <c r="AF267" s="10"/>
    </row>
    <row r="268" spans="1:32" ht="12.75">
      <c r="A268" s="165"/>
      <c r="B268" s="166"/>
      <c r="C268" s="167"/>
      <c r="D268" s="167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4"/>
      <c r="P268" s="164"/>
      <c r="Q268" s="164"/>
      <c r="R268" s="164"/>
      <c r="S268" s="164"/>
      <c r="T268" s="164"/>
      <c r="U268" s="164"/>
      <c r="V268" s="164" t="s">
        <v>44</v>
      </c>
      <c r="W268" s="164"/>
      <c r="X268" s="164"/>
      <c r="Y268" s="164"/>
      <c r="Z268" s="164"/>
      <c r="AA268" s="164"/>
      <c r="AB268" s="199"/>
      <c r="AC268" s="199"/>
      <c r="AD268" s="94"/>
      <c r="AE268" s="10"/>
      <c r="AF268" s="10"/>
    </row>
    <row r="269" spans="1:32" ht="12.75">
      <c r="A269" s="165"/>
      <c r="B269" s="166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4"/>
      <c r="P269" s="164"/>
      <c r="Q269" s="164"/>
      <c r="R269" s="164"/>
      <c r="S269" s="164"/>
      <c r="T269" s="164"/>
      <c r="U269" s="164"/>
      <c r="V269" s="164" t="s">
        <v>17</v>
      </c>
      <c r="W269" s="164"/>
      <c r="X269" s="164" t="s">
        <v>44</v>
      </c>
      <c r="Y269" s="164"/>
      <c r="Z269" s="164"/>
      <c r="AA269" s="164"/>
      <c r="AB269" s="10"/>
      <c r="AC269" s="164"/>
      <c r="AD269" s="94"/>
      <c r="AE269" s="10"/>
      <c r="AF269" s="10"/>
    </row>
    <row r="270" spans="1:32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69"/>
      <c r="O270" s="10"/>
      <c r="P270" s="10"/>
      <c r="Q270" s="10"/>
      <c r="R270" s="164"/>
      <c r="S270" s="10"/>
      <c r="T270" s="164"/>
      <c r="U270" s="10"/>
      <c r="V270" s="10"/>
      <c r="W270" s="10"/>
      <c r="X270" s="164" t="s">
        <v>64</v>
      </c>
      <c r="Y270" s="164"/>
      <c r="Z270" s="164"/>
      <c r="AA270" s="164"/>
      <c r="AB270" s="10"/>
      <c r="AC270" s="164"/>
      <c r="AD270" s="94"/>
      <c r="AE270" s="10"/>
      <c r="AF270" s="10"/>
    </row>
    <row r="271" spans="1:32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69"/>
      <c r="O271" s="10"/>
      <c r="P271" s="10"/>
      <c r="Q271" s="10"/>
      <c r="R271" s="164"/>
      <c r="S271" s="10"/>
      <c r="T271" s="164"/>
      <c r="U271" s="10"/>
      <c r="V271" s="10"/>
      <c r="W271" s="10"/>
      <c r="X271" s="10"/>
      <c r="Y271" s="164"/>
      <c r="Z271" s="164"/>
      <c r="AA271" s="164"/>
      <c r="AB271" s="10"/>
      <c r="AC271" s="164"/>
      <c r="AD271" s="94"/>
      <c r="AE271" s="10"/>
      <c r="AF271" s="10"/>
    </row>
    <row r="272" spans="1:32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69"/>
      <c r="O272" s="10"/>
      <c r="P272" s="10"/>
      <c r="Q272" s="10"/>
      <c r="R272" s="164"/>
      <c r="S272" s="10"/>
      <c r="T272" s="164"/>
      <c r="U272" s="10"/>
      <c r="V272" s="10"/>
      <c r="W272" s="10"/>
      <c r="X272" s="10"/>
      <c r="Y272" s="164"/>
      <c r="Z272" s="164"/>
      <c r="AA272" s="164"/>
      <c r="AB272" s="10"/>
      <c r="AC272" s="164"/>
      <c r="AD272" s="94"/>
      <c r="AE272" s="10"/>
      <c r="AF272" s="10"/>
    </row>
    <row r="273" spans="1:32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69"/>
      <c r="O273" s="10"/>
      <c r="P273" s="10"/>
      <c r="Q273" s="10"/>
      <c r="R273" s="10"/>
      <c r="S273" s="10"/>
      <c r="T273" s="10"/>
      <c r="U273" s="10"/>
      <c r="V273" s="10"/>
      <c r="W273" s="10"/>
      <c r="X273" s="200"/>
      <c r="Y273" s="201"/>
      <c r="Z273" s="201"/>
      <c r="AA273" s="201"/>
      <c r="AB273" s="10"/>
      <c r="AC273" s="164"/>
      <c r="AD273" s="10"/>
      <c r="AE273" s="10"/>
      <c r="AF273" s="10"/>
    </row>
    <row r="274" spans="1:32" ht="12.75">
      <c r="A274" s="10"/>
      <c r="B274" s="107" t="s">
        <v>325</v>
      </c>
      <c r="C274" s="87"/>
      <c r="D274" s="60"/>
      <c r="E274" s="60"/>
      <c r="F274" s="7"/>
      <c r="G274" s="7"/>
      <c r="H274" s="7"/>
      <c r="I274" s="13">
        <f>F274*G274</f>
        <v>0</v>
      </c>
      <c r="J274" s="13"/>
      <c r="K274" s="13">
        <f>I274*1.1</f>
        <v>0</v>
      </c>
      <c r="L274" s="7"/>
      <c r="M274" s="7"/>
      <c r="N274" s="89"/>
      <c r="O274" s="88"/>
      <c r="P274" s="88"/>
      <c r="Q274" s="7"/>
      <c r="R274" s="7"/>
      <c r="S274" s="7"/>
      <c r="T274" s="7"/>
      <c r="U274" s="7"/>
      <c r="V274" s="7"/>
      <c r="W274" s="7"/>
      <c r="X274" s="188"/>
      <c r="Y274" s="13"/>
      <c r="Z274" s="13"/>
      <c r="AA274" s="13"/>
      <c r="AB274" s="11"/>
      <c r="AC274" s="13"/>
      <c r="AD274" s="10"/>
      <c r="AE274" s="10"/>
      <c r="AF274" s="10"/>
    </row>
    <row r="275" spans="1:32" ht="33.75" customHeight="1">
      <c r="A275" s="60">
        <v>3</v>
      </c>
      <c r="B275" s="214" t="s">
        <v>326</v>
      </c>
      <c r="C275" s="87" t="s">
        <v>167</v>
      </c>
      <c r="D275" s="60"/>
      <c r="E275" s="214"/>
      <c r="F275" s="88">
        <v>17697</v>
      </c>
      <c r="G275" s="11">
        <v>3.53</v>
      </c>
      <c r="H275" s="13" t="s">
        <v>41</v>
      </c>
      <c r="I275" s="13">
        <f>G275*17697</f>
        <v>62470.409999999996</v>
      </c>
      <c r="J275" s="13">
        <f>I275*2.34</f>
        <v>146180.75939999998</v>
      </c>
      <c r="K275" s="13">
        <f>J275*1.1</f>
        <v>160798.83534</v>
      </c>
      <c r="L275" s="7"/>
      <c r="M275" s="7"/>
      <c r="N275" s="89"/>
      <c r="O275" s="88">
        <f aca="true" t="shared" si="123" ref="O275:O282">N275*F275</f>
        <v>0</v>
      </c>
      <c r="P275" s="88">
        <f>K275+O275</f>
        <v>160798.83534</v>
      </c>
      <c r="Q275" s="7"/>
      <c r="R275" s="7"/>
      <c r="S275" s="89">
        <v>1.2</v>
      </c>
      <c r="T275" s="88">
        <f aca="true" t="shared" si="124" ref="T275:T283">F275*S275</f>
        <v>21236.399999999998</v>
      </c>
      <c r="U275" s="89"/>
      <c r="V275" s="88">
        <f aca="true" t="shared" si="125" ref="V275:V283">F275*U275</f>
        <v>0</v>
      </c>
      <c r="W275" s="88">
        <f>P275+R275+V275+T275</f>
        <v>182035.23533999998</v>
      </c>
      <c r="X275" s="234">
        <v>1.5</v>
      </c>
      <c r="Y275" s="13">
        <f>W275*X275</f>
        <v>273052.85300999996</v>
      </c>
      <c r="Z275" s="143">
        <v>1</v>
      </c>
      <c r="AA275" s="13">
        <v>216343</v>
      </c>
      <c r="AB275" s="11">
        <v>1</v>
      </c>
      <c r="AC275" s="13">
        <f>J275</f>
        <v>146180.75939999998</v>
      </c>
      <c r="AD275" s="10"/>
      <c r="AE275" s="10"/>
      <c r="AF275" s="10"/>
    </row>
    <row r="276" spans="1:32" ht="22.5">
      <c r="A276" s="60">
        <v>4</v>
      </c>
      <c r="B276" s="214" t="s">
        <v>326</v>
      </c>
      <c r="C276" s="87" t="s">
        <v>169</v>
      </c>
      <c r="D276" s="60"/>
      <c r="E276" s="60"/>
      <c r="F276" s="88">
        <v>17697</v>
      </c>
      <c r="G276" s="11">
        <v>3.49</v>
      </c>
      <c r="H276" s="13" t="s">
        <v>41</v>
      </c>
      <c r="I276" s="13">
        <f aca="true" t="shared" si="126" ref="I276:I283">G276*17697</f>
        <v>61762.530000000006</v>
      </c>
      <c r="J276" s="13">
        <f aca="true" t="shared" si="127" ref="J276:J283">I276*2.34</f>
        <v>144524.32020000002</v>
      </c>
      <c r="K276" s="13">
        <f aca="true" t="shared" si="128" ref="K276:K283">J276*1.1</f>
        <v>158976.75222000002</v>
      </c>
      <c r="L276" s="7"/>
      <c r="M276" s="7"/>
      <c r="N276" s="89"/>
      <c r="O276" s="88">
        <f t="shared" si="123"/>
        <v>0</v>
      </c>
      <c r="P276" s="88">
        <f>O276+K276</f>
        <v>158976.75222000002</v>
      </c>
      <c r="Q276" s="7"/>
      <c r="R276" s="7"/>
      <c r="S276" s="89">
        <v>1.2</v>
      </c>
      <c r="T276" s="88">
        <f t="shared" si="124"/>
        <v>21236.399999999998</v>
      </c>
      <c r="U276" s="89"/>
      <c r="V276" s="88">
        <f t="shared" si="125"/>
        <v>0</v>
      </c>
      <c r="W276" s="88">
        <f>P276+R276+V276+T276</f>
        <v>180213.15222000002</v>
      </c>
      <c r="X276" s="234">
        <v>1.25</v>
      </c>
      <c r="Y276" s="13">
        <f aca="true" t="shared" si="129" ref="Y276:Y283">W276*X276</f>
        <v>225266.44027500003</v>
      </c>
      <c r="Z276" s="13">
        <v>1</v>
      </c>
      <c r="AA276" s="13">
        <f>Y276*Z276</f>
        <v>225266.44027500003</v>
      </c>
      <c r="AB276" s="11">
        <v>1</v>
      </c>
      <c r="AC276" s="13">
        <f aca="true" t="shared" si="130" ref="AC276:AC283">J276*AB276</f>
        <v>144524.32020000002</v>
      </c>
      <c r="AD276" s="13"/>
      <c r="AE276" s="10"/>
      <c r="AF276" s="10"/>
    </row>
    <row r="277" spans="1:32" ht="22.5">
      <c r="A277" s="60">
        <v>5</v>
      </c>
      <c r="B277" s="214" t="s">
        <v>326</v>
      </c>
      <c r="C277" s="87" t="s">
        <v>172</v>
      </c>
      <c r="D277" s="60"/>
      <c r="E277" s="153"/>
      <c r="F277" s="88">
        <v>17697</v>
      </c>
      <c r="G277" s="11">
        <v>4.19</v>
      </c>
      <c r="H277" s="13" t="s">
        <v>40</v>
      </c>
      <c r="I277" s="13">
        <f t="shared" si="126"/>
        <v>74150.43000000001</v>
      </c>
      <c r="J277" s="13">
        <f t="shared" si="127"/>
        <v>173512.0062</v>
      </c>
      <c r="K277" s="13">
        <f t="shared" si="128"/>
        <v>190863.20682000002</v>
      </c>
      <c r="L277" s="7"/>
      <c r="M277" s="7"/>
      <c r="N277" s="89"/>
      <c r="O277" s="88">
        <f t="shared" si="123"/>
        <v>0</v>
      </c>
      <c r="P277" s="88">
        <f aca="true" t="shared" si="131" ref="P277:P282">O277+K277</f>
        <v>190863.20682000002</v>
      </c>
      <c r="Q277" s="7"/>
      <c r="R277" s="7"/>
      <c r="S277" s="89">
        <v>1.2</v>
      </c>
      <c r="T277" s="88">
        <f t="shared" si="124"/>
        <v>21236.399999999998</v>
      </c>
      <c r="U277" s="89"/>
      <c r="V277" s="88">
        <f t="shared" si="125"/>
        <v>0</v>
      </c>
      <c r="W277" s="88">
        <f aca="true" t="shared" si="132" ref="W277:W283">P277+R277+V277+T277</f>
        <v>212099.60682000002</v>
      </c>
      <c r="X277" s="234">
        <v>1.25</v>
      </c>
      <c r="Y277" s="13">
        <f t="shared" si="129"/>
        <v>265124.508525</v>
      </c>
      <c r="Z277" s="13">
        <v>1</v>
      </c>
      <c r="AA277" s="13">
        <f aca="true" t="shared" si="133" ref="AA277:AA283">Y277*Z277</f>
        <v>265124.508525</v>
      </c>
      <c r="AB277" s="11">
        <v>1</v>
      </c>
      <c r="AC277" s="13">
        <f t="shared" si="130"/>
        <v>173512.0062</v>
      </c>
      <c r="AD277" s="13"/>
      <c r="AE277" s="10"/>
      <c r="AF277" s="10"/>
    </row>
    <row r="278" spans="1:32" ht="12.75" customHeight="1">
      <c r="A278" s="60">
        <v>6</v>
      </c>
      <c r="B278" s="214" t="s">
        <v>326</v>
      </c>
      <c r="C278" s="87" t="s">
        <v>149</v>
      </c>
      <c r="D278" s="60"/>
      <c r="E278" s="60"/>
      <c r="F278" s="88">
        <v>17697</v>
      </c>
      <c r="G278" s="11">
        <v>3.45</v>
      </c>
      <c r="H278" s="13" t="s">
        <v>41</v>
      </c>
      <c r="I278" s="13">
        <f t="shared" si="126"/>
        <v>61054.65</v>
      </c>
      <c r="J278" s="13">
        <f t="shared" si="127"/>
        <v>142867.881</v>
      </c>
      <c r="K278" s="13">
        <f t="shared" si="128"/>
        <v>157154.6691</v>
      </c>
      <c r="L278" s="7"/>
      <c r="M278" s="7"/>
      <c r="N278" s="89"/>
      <c r="O278" s="88">
        <f t="shared" si="123"/>
        <v>0</v>
      </c>
      <c r="P278" s="88">
        <f t="shared" si="131"/>
        <v>157154.6691</v>
      </c>
      <c r="Q278" s="7"/>
      <c r="R278" s="7"/>
      <c r="S278" s="89">
        <v>1.2</v>
      </c>
      <c r="T278" s="88">
        <f t="shared" si="124"/>
        <v>21236.399999999998</v>
      </c>
      <c r="U278" s="89"/>
      <c r="V278" s="88">
        <f t="shared" si="125"/>
        <v>0</v>
      </c>
      <c r="W278" s="88">
        <f t="shared" si="132"/>
        <v>178391.0691</v>
      </c>
      <c r="X278" s="234">
        <v>1.25</v>
      </c>
      <c r="Y278" s="13">
        <f t="shared" si="129"/>
        <v>222988.83637499998</v>
      </c>
      <c r="Z278" s="13">
        <v>1</v>
      </c>
      <c r="AA278" s="13">
        <f t="shared" si="133"/>
        <v>222988.83637499998</v>
      </c>
      <c r="AB278" s="11">
        <v>1</v>
      </c>
      <c r="AC278" s="13">
        <f t="shared" si="130"/>
        <v>142867.881</v>
      </c>
      <c r="AD278" s="13"/>
      <c r="AE278" s="10"/>
      <c r="AF278" s="10"/>
    </row>
    <row r="279" spans="1:32" ht="12.75" customHeight="1">
      <c r="A279" s="60">
        <v>7</v>
      </c>
      <c r="B279" s="214" t="s">
        <v>326</v>
      </c>
      <c r="C279" s="87" t="s">
        <v>166</v>
      </c>
      <c r="D279" s="60"/>
      <c r="E279" s="60"/>
      <c r="F279" s="88">
        <v>17697</v>
      </c>
      <c r="G279" s="11">
        <v>3.32</v>
      </c>
      <c r="H279" s="13" t="s">
        <v>41</v>
      </c>
      <c r="I279" s="13">
        <f t="shared" si="126"/>
        <v>58754.03999999999</v>
      </c>
      <c r="J279" s="13">
        <f t="shared" si="127"/>
        <v>137484.45359999998</v>
      </c>
      <c r="K279" s="13">
        <f t="shared" si="128"/>
        <v>151232.89896</v>
      </c>
      <c r="L279" s="7"/>
      <c r="M279" s="7"/>
      <c r="N279" s="89"/>
      <c r="O279" s="88">
        <f t="shared" si="123"/>
        <v>0</v>
      </c>
      <c r="P279" s="88">
        <f t="shared" si="131"/>
        <v>151232.89896</v>
      </c>
      <c r="Q279" s="7"/>
      <c r="R279" s="7"/>
      <c r="S279" s="89">
        <v>1.2</v>
      </c>
      <c r="T279" s="88">
        <f t="shared" si="124"/>
        <v>21236.399999999998</v>
      </c>
      <c r="U279" s="89"/>
      <c r="V279" s="88">
        <f>F279*U279</f>
        <v>0</v>
      </c>
      <c r="W279" s="88">
        <f t="shared" si="132"/>
        <v>172469.29896</v>
      </c>
      <c r="X279" s="234">
        <v>1.25</v>
      </c>
      <c r="Y279" s="13">
        <f t="shared" si="129"/>
        <v>215586.6237</v>
      </c>
      <c r="Z279" s="13">
        <v>1</v>
      </c>
      <c r="AA279" s="13">
        <f t="shared" si="133"/>
        <v>215586.6237</v>
      </c>
      <c r="AB279" s="11">
        <v>1</v>
      </c>
      <c r="AC279" s="13">
        <f t="shared" si="130"/>
        <v>137484.45359999998</v>
      </c>
      <c r="AD279" s="13"/>
      <c r="AE279" s="10"/>
      <c r="AF279" s="10"/>
    </row>
    <row r="280" spans="1:32" ht="22.5">
      <c r="A280" s="60">
        <v>8</v>
      </c>
      <c r="B280" s="214" t="s">
        <v>326</v>
      </c>
      <c r="C280" s="87" t="s">
        <v>208</v>
      </c>
      <c r="D280" s="60"/>
      <c r="E280" s="60"/>
      <c r="F280" s="88">
        <v>17697</v>
      </c>
      <c r="G280" s="11">
        <v>3.57</v>
      </c>
      <c r="H280" s="13" t="s">
        <v>41</v>
      </c>
      <c r="I280" s="13">
        <f t="shared" si="126"/>
        <v>63178.28999999999</v>
      </c>
      <c r="J280" s="13">
        <f t="shared" si="127"/>
        <v>147837.19859999997</v>
      </c>
      <c r="K280" s="13">
        <f t="shared" si="128"/>
        <v>162620.91846</v>
      </c>
      <c r="L280" s="7"/>
      <c r="M280" s="7"/>
      <c r="N280" s="89"/>
      <c r="O280" s="88">
        <f t="shared" si="123"/>
        <v>0</v>
      </c>
      <c r="P280" s="88">
        <f t="shared" si="131"/>
        <v>162620.91846</v>
      </c>
      <c r="Q280" s="7"/>
      <c r="R280" s="7"/>
      <c r="S280" s="89">
        <v>1.2</v>
      </c>
      <c r="T280" s="88">
        <f t="shared" si="124"/>
        <v>21236.399999999998</v>
      </c>
      <c r="U280" s="89"/>
      <c r="V280" s="88">
        <f t="shared" si="125"/>
        <v>0</v>
      </c>
      <c r="W280" s="88">
        <f t="shared" si="132"/>
        <v>183857.31845999998</v>
      </c>
      <c r="X280" s="234">
        <v>1.25</v>
      </c>
      <c r="Y280" s="13">
        <f t="shared" si="129"/>
        <v>229821.64807499998</v>
      </c>
      <c r="Z280" s="13">
        <v>1</v>
      </c>
      <c r="AA280" s="13">
        <f t="shared" si="133"/>
        <v>229821.64807499998</v>
      </c>
      <c r="AB280" s="11">
        <v>1</v>
      </c>
      <c r="AC280" s="13">
        <f t="shared" si="130"/>
        <v>147837.19859999997</v>
      </c>
      <c r="AD280" s="13"/>
      <c r="AE280" s="209"/>
      <c r="AF280" s="10"/>
    </row>
    <row r="281" spans="1:32" ht="22.5">
      <c r="A281" s="60">
        <v>9</v>
      </c>
      <c r="B281" s="214" t="s">
        <v>326</v>
      </c>
      <c r="C281" s="87"/>
      <c r="D281" s="60"/>
      <c r="E281" s="60"/>
      <c r="F281" s="88">
        <v>17697</v>
      </c>
      <c r="G281" s="11"/>
      <c r="H281" s="13"/>
      <c r="I281" s="13">
        <f t="shared" si="126"/>
        <v>0</v>
      </c>
      <c r="J281" s="13">
        <f t="shared" si="127"/>
        <v>0</v>
      </c>
      <c r="K281" s="13">
        <f t="shared" si="128"/>
        <v>0</v>
      </c>
      <c r="L281" s="7"/>
      <c r="M281" s="7"/>
      <c r="N281" s="89"/>
      <c r="O281" s="88">
        <f t="shared" si="123"/>
        <v>0</v>
      </c>
      <c r="P281" s="88">
        <f t="shared" si="131"/>
        <v>0</v>
      </c>
      <c r="Q281" s="7"/>
      <c r="R281" s="7"/>
      <c r="S281" s="89">
        <v>1.2</v>
      </c>
      <c r="T281" s="88">
        <f t="shared" si="124"/>
        <v>21236.399999999998</v>
      </c>
      <c r="U281" s="89"/>
      <c r="V281" s="88">
        <f>F281*U281</f>
        <v>0</v>
      </c>
      <c r="W281" s="88">
        <f t="shared" si="132"/>
        <v>21236.399999999998</v>
      </c>
      <c r="X281" s="234">
        <v>1.25</v>
      </c>
      <c r="Y281" s="13">
        <f t="shared" si="129"/>
        <v>26545.499999999996</v>
      </c>
      <c r="Z281" s="13">
        <v>1</v>
      </c>
      <c r="AA281" s="13">
        <f t="shared" si="133"/>
        <v>26545.499999999996</v>
      </c>
      <c r="AB281" s="11">
        <v>1</v>
      </c>
      <c r="AC281" s="13">
        <f t="shared" si="130"/>
        <v>0</v>
      </c>
      <c r="AD281" s="13"/>
      <c r="AF281" s="10"/>
    </row>
    <row r="282" spans="1:32" ht="22.5">
      <c r="A282" s="60">
        <v>10</v>
      </c>
      <c r="B282" s="214" t="s">
        <v>326</v>
      </c>
      <c r="C282" s="87" t="s">
        <v>163</v>
      </c>
      <c r="D282" s="60"/>
      <c r="E282" s="60"/>
      <c r="F282" s="88">
        <v>17697</v>
      </c>
      <c r="G282" s="11">
        <v>3.53</v>
      </c>
      <c r="H282" s="13" t="s">
        <v>41</v>
      </c>
      <c r="I282" s="13">
        <f t="shared" si="126"/>
        <v>62470.409999999996</v>
      </c>
      <c r="J282" s="13">
        <f t="shared" si="127"/>
        <v>146180.75939999998</v>
      </c>
      <c r="K282" s="13">
        <f t="shared" si="128"/>
        <v>160798.83534</v>
      </c>
      <c r="L282" s="7"/>
      <c r="M282" s="7"/>
      <c r="N282" s="89"/>
      <c r="O282" s="88">
        <f t="shared" si="123"/>
        <v>0</v>
      </c>
      <c r="P282" s="88">
        <f t="shared" si="131"/>
        <v>160798.83534</v>
      </c>
      <c r="Q282" s="7"/>
      <c r="R282" s="7"/>
      <c r="S282" s="89">
        <v>1.2</v>
      </c>
      <c r="T282" s="88">
        <f t="shared" si="124"/>
        <v>21236.399999999998</v>
      </c>
      <c r="U282" s="89"/>
      <c r="V282" s="88"/>
      <c r="W282" s="88">
        <f t="shared" si="132"/>
        <v>182035.23533999998</v>
      </c>
      <c r="X282" s="234">
        <v>1</v>
      </c>
      <c r="Y282" s="13">
        <f t="shared" si="129"/>
        <v>182035.23533999998</v>
      </c>
      <c r="Z282" s="13">
        <v>1</v>
      </c>
      <c r="AA282" s="13">
        <f t="shared" si="133"/>
        <v>182035.23533999998</v>
      </c>
      <c r="AB282" s="11">
        <v>1</v>
      </c>
      <c r="AC282" s="13"/>
      <c r="AD282" s="134"/>
      <c r="AE282" s="10"/>
      <c r="AF282" s="10"/>
    </row>
    <row r="283" spans="1:32" ht="22.5">
      <c r="A283" s="60">
        <v>11</v>
      </c>
      <c r="B283" s="214" t="s">
        <v>326</v>
      </c>
      <c r="C283" s="87" t="s">
        <v>168</v>
      </c>
      <c r="D283" s="60"/>
      <c r="E283" s="60"/>
      <c r="F283" s="88">
        <v>17697</v>
      </c>
      <c r="G283" s="11">
        <v>3.45</v>
      </c>
      <c r="H283" s="13" t="s">
        <v>41</v>
      </c>
      <c r="I283" s="13">
        <f t="shared" si="126"/>
        <v>61054.65</v>
      </c>
      <c r="J283" s="13">
        <f t="shared" si="127"/>
        <v>142867.881</v>
      </c>
      <c r="K283" s="13">
        <f t="shared" si="128"/>
        <v>157154.6691</v>
      </c>
      <c r="L283" s="7"/>
      <c r="M283" s="7"/>
      <c r="N283" s="89"/>
      <c r="O283" s="88"/>
      <c r="P283" s="88">
        <f>K283+O283</f>
        <v>157154.6691</v>
      </c>
      <c r="Q283" s="7"/>
      <c r="R283" s="7"/>
      <c r="S283" s="89">
        <v>1.2</v>
      </c>
      <c r="T283" s="88">
        <f t="shared" si="124"/>
        <v>21236.399999999998</v>
      </c>
      <c r="U283" s="89"/>
      <c r="V283" s="88">
        <f t="shared" si="125"/>
        <v>0</v>
      </c>
      <c r="W283" s="88">
        <f t="shared" si="132"/>
        <v>178391.0691</v>
      </c>
      <c r="X283" s="234">
        <v>1</v>
      </c>
      <c r="Y283" s="13">
        <f t="shared" si="129"/>
        <v>178391.0691</v>
      </c>
      <c r="Z283" s="13">
        <v>1</v>
      </c>
      <c r="AA283" s="13">
        <f t="shared" si="133"/>
        <v>178391.0691</v>
      </c>
      <c r="AB283" s="11">
        <v>1</v>
      </c>
      <c r="AC283" s="13">
        <f t="shared" si="130"/>
        <v>142867.881</v>
      </c>
      <c r="AD283" s="10"/>
      <c r="AE283" s="10"/>
      <c r="AF283" s="10"/>
    </row>
    <row r="284" spans="1:32" ht="12.75" customHeight="1">
      <c r="A284" s="60"/>
      <c r="B284" s="411" t="s">
        <v>327</v>
      </c>
      <c r="C284" s="411"/>
      <c r="D284" s="411"/>
      <c r="E284" s="237"/>
      <c r="F284" s="237"/>
      <c r="G284" s="237"/>
      <c r="H284" s="237"/>
      <c r="I284" s="237"/>
      <c r="J284" s="237"/>
      <c r="K284" s="13"/>
      <c r="L284" s="7"/>
      <c r="M284" s="7"/>
      <c r="N284" s="89"/>
      <c r="O284" s="88">
        <f aca="true" t="shared" si="134" ref="O284:O295">N284*F284</f>
        <v>0</v>
      </c>
      <c r="P284" s="88">
        <f>K284+O284+M284</f>
        <v>0</v>
      </c>
      <c r="Q284" s="7"/>
      <c r="R284" s="7"/>
      <c r="S284" s="89"/>
      <c r="T284" s="88">
        <f aca="true" t="shared" si="135" ref="T284:T295">F284*S284</f>
        <v>0</v>
      </c>
      <c r="U284" s="89"/>
      <c r="V284" s="88">
        <f aca="true" t="shared" si="136" ref="V284:V295">F284*U284</f>
        <v>0</v>
      </c>
      <c r="W284" s="88">
        <f aca="true" t="shared" si="137" ref="W284:W295">P284+R284+V284+T284</f>
        <v>0</v>
      </c>
      <c r="X284" s="158">
        <f>SUM(X275:X283)</f>
        <v>11</v>
      </c>
      <c r="Y284" s="158">
        <f>SUM(Y275:Y283)</f>
        <v>1818812.7143999997</v>
      </c>
      <c r="Z284" s="158"/>
      <c r="AA284" s="158">
        <f>SUM(AA275:AA283)</f>
        <v>1762102.86139</v>
      </c>
      <c r="AB284" s="158">
        <f>SUM(AB275:AB283)</f>
        <v>9</v>
      </c>
      <c r="AC284" s="158">
        <f>SUM(AC275:AC283)</f>
        <v>1035274.5</v>
      </c>
      <c r="AD284" s="10"/>
      <c r="AE284" s="10"/>
      <c r="AF284" s="10"/>
    </row>
    <row r="285" spans="1:32" ht="12.75">
      <c r="A285" s="60">
        <v>12</v>
      </c>
      <c r="B285" s="313" t="s">
        <v>328</v>
      </c>
      <c r="C285" s="11"/>
      <c r="D285" s="7"/>
      <c r="E285" s="449" t="s">
        <v>107</v>
      </c>
      <c r="F285" s="88">
        <v>17697</v>
      </c>
      <c r="G285" s="11">
        <v>2.89</v>
      </c>
      <c r="H285" s="7">
        <v>4</v>
      </c>
      <c r="I285" s="88">
        <f>G285*F285</f>
        <v>51144.33</v>
      </c>
      <c r="J285" s="88">
        <f>I285*1.71</f>
        <v>87456.8043</v>
      </c>
      <c r="K285" s="13">
        <f>J285*1.1</f>
        <v>96202.48473000001</v>
      </c>
      <c r="L285" s="7"/>
      <c r="M285" s="100"/>
      <c r="N285" s="89"/>
      <c r="O285" s="88">
        <f t="shared" si="134"/>
        <v>0</v>
      </c>
      <c r="P285" s="88">
        <f>K285</f>
        <v>96202.48473000001</v>
      </c>
      <c r="Q285" s="7"/>
      <c r="R285" s="7"/>
      <c r="S285" s="89"/>
      <c r="T285" s="88">
        <f t="shared" si="135"/>
        <v>0</v>
      </c>
      <c r="U285" s="89"/>
      <c r="V285" s="88">
        <f t="shared" si="136"/>
        <v>0</v>
      </c>
      <c r="W285" s="88">
        <f t="shared" si="137"/>
        <v>96202.48473000001</v>
      </c>
      <c r="X285" s="234">
        <v>1</v>
      </c>
      <c r="Y285" s="13">
        <f>W285</f>
        <v>96202.48473000001</v>
      </c>
      <c r="Z285" s="11">
        <f>AA285/Y285</f>
        <v>0</v>
      </c>
      <c r="AA285" s="13"/>
      <c r="AB285" s="11">
        <v>1</v>
      </c>
      <c r="AC285" s="13">
        <f>AA285</f>
        <v>0</v>
      </c>
      <c r="AD285" s="10"/>
      <c r="AE285" s="10"/>
      <c r="AF285" s="10"/>
    </row>
    <row r="286" spans="1:32" ht="12.75">
      <c r="A286" s="60">
        <v>13</v>
      </c>
      <c r="B286" s="313" t="s">
        <v>328</v>
      </c>
      <c r="C286" s="11"/>
      <c r="D286" s="7"/>
      <c r="E286" s="449" t="s">
        <v>103</v>
      </c>
      <c r="F286" s="88">
        <v>17697</v>
      </c>
      <c r="G286" s="11">
        <v>2.89</v>
      </c>
      <c r="H286" s="7">
        <v>4</v>
      </c>
      <c r="I286" s="88">
        <f aca="true" t="shared" si="138" ref="I286:I293">G286*F286</f>
        <v>51144.33</v>
      </c>
      <c r="J286" s="88">
        <f aca="true" t="shared" si="139" ref="J286:J293">I286*1.71</f>
        <v>87456.8043</v>
      </c>
      <c r="K286" s="13">
        <f aca="true" t="shared" si="140" ref="K286:K293">J286*1.1</f>
        <v>96202.48473000001</v>
      </c>
      <c r="L286" s="60"/>
      <c r="M286" s="314"/>
      <c r="N286" s="95"/>
      <c r="O286" s="88">
        <f t="shared" si="134"/>
        <v>0</v>
      </c>
      <c r="P286" s="88">
        <f aca="true" t="shared" si="141" ref="P286:P293">K286</f>
        <v>96202.48473000001</v>
      </c>
      <c r="Q286" s="7"/>
      <c r="R286" s="7"/>
      <c r="S286" s="89"/>
      <c r="T286" s="88">
        <f t="shared" si="135"/>
        <v>0</v>
      </c>
      <c r="U286" s="89"/>
      <c r="V286" s="88">
        <f t="shared" si="136"/>
        <v>0</v>
      </c>
      <c r="W286" s="88">
        <f t="shared" si="137"/>
        <v>96202.48473000001</v>
      </c>
      <c r="X286" s="234">
        <v>1</v>
      </c>
      <c r="Y286" s="13">
        <f aca="true" t="shared" si="142" ref="Y286:Y291">W286</f>
        <v>96202.48473000001</v>
      </c>
      <c r="Z286" s="11">
        <f aca="true" t="shared" si="143" ref="Z286:Z293">AA286/Y286</f>
        <v>0</v>
      </c>
      <c r="AA286" s="13"/>
      <c r="AB286" s="11">
        <v>1</v>
      </c>
      <c r="AC286" s="13">
        <f aca="true" t="shared" si="144" ref="AC286:AC291">AA286</f>
        <v>0</v>
      </c>
      <c r="AD286" s="10"/>
      <c r="AE286" s="10"/>
      <c r="AF286" s="10"/>
    </row>
    <row r="287" spans="1:32" ht="12.75">
      <c r="A287" s="60">
        <v>14</v>
      </c>
      <c r="B287" s="313" t="s">
        <v>328</v>
      </c>
      <c r="C287" s="11"/>
      <c r="D287" s="7"/>
      <c r="E287" s="449" t="s">
        <v>104</v>
      </c>
      <c r="F287" s="88">
        <v>17697</v>
      </c>
      <c r="G287" s="11">
        <v>2.89</v>
      </c>
      <c r="H287" s="7">
        <v>4</v>
      </c>
      <c r="I287" s="88">
        <f t="shared" si="138"/>
        <v>51144.33</v>
      </c>
      <c r="J287" s="88">
        <f t="shared" si="139"/>
        <v>87456.8043</v>
      </c>
      <c r="K287" s="13">
        <f t="shared" si="140"/>
        <v>96202.48473000001</v>
      </c>
      <c r="L287" s="10"/>
      <c r="M287" s="10"/>
      <c r="N287" s="95"/>
      <c r="O287" s="88">
        <f t="shared" si="134"/>
        <v>0</v>
      </c>
      <c r="P287" s="88">
        <f t="shared" si="141"/>
        <v>96202.48473000001</v>
      </c>
      <c r="Q287" s="7"/>
      <c r="R287" s="7"/>
      <c r="S287" s="89"/>
      <c r="T287" s="88">
        <f t="shared" si="135"/>
        <v>0</v>
      </c>
      <c r="U287" s="89"/>
      <c r="V287" s="88">
        <f t="shared" si="136"/>
        <v>0</v>
      </c>
      <c r="W287" s="88">
        <f t="shared" si="137"/>
        <v>96202.48473000001</v>
      </c>
      <c r="X287" s="234">
        <v>1</v>
      </c>
      <c r="Y287" s="13">
        <f t="shared" si="142"/>
        <v>96202.48473000001</v>
      </c>
      <c r="Z287" s="11">
        <f t="shared" si="143"/>
        <v>0</v>
      </c>
      <c r="AA287" s="13"/>
      <c r="AB287" s="11">
        <v>1</v>
      </c>
      <c r="AC287" s="13">
        <f t="shared" si="144"/>
        <v>0</v>
      </c>
      <c r="AD287" s="10"/>
      <c r="AE287" s="10"/>
      <c r="AF287" s="10"/>
    </row>
    <row r="288" spans="1:32" ht="12.75">
      <c r="A288" s="60">
        <v>15</v>
      </c>
      <c r="B288" s="313" t="s">
        <v>328</v>
      </c>
      <c r="C288" s="11"/>
      <c r="D288" s="7" t="s">
        <v>43</v>
      </c>
      <c r="E288" s="449" t="s">
        <v>105</v>
      </c>
      <c r="F288" s="88">
        <v>17697</v>
      </c>
      <c r="G288" s="11">
        <v>2.89</v>
      </c>
      <c r="H288" s="7">
        <v>4</v>
      </c>
      <c r="I288" s="88">
        <f t="shared" si="138"/>
        <v>51144.33</v>
      </c>
      <c r="J288" s="88">
        <f t="shared" si="139"/>
        <v>87456.8043</v>
      </c>
      <c r="K288" s="13">
        <f t="shared" si="140"/>
        <v>96202.48473000001</v>
      </c>
      <c r="L288" s="10"/>
      <c r="M288" s="10"/>
      <c r="N288" s="95"/>
      <c r="O288" s="88">
        <f t="shared" si="134"/>
        <v>0</v>
      </c>
      <c r="P288" s="88">
        <f t="shared" si="141"/>
        <v>96202.48473000001</v>
      </c>
      <c r="Q288" s="7"/>
      <c r="R288" s="7"/>
      <c r="S288" s="89">
        <v>0.35</v>
      </c>
      <c r="T288" s="88">
        <f t="shared" si="135"/>
        <v>6193.95</v>
      </c>
      <c r="U288" s="89"/>
      <c r="V288" s="88">
        <f t="shared" si="136"/>
        <v>0</v>
      </c>
      <c r="W288" s="88">
        <f t="shared" si="137"/>
        <v>102396.43473000001</v>
      </c>
      <c r="X288" s="234">
        <v>1</v>
      </c>
      <c r="Y288" s="13">
        <f t="shared" si="142"/>
        <v>102396.43473000001</v>
      </c>
      <c r="Z288" s="11">
        <f t="shared" si="143"/>
        <v>0</v>
      </c>
      <c r="AA288" s="13"/>
      <c r="AB288" s="11">
        <v>1</v>
      </c>
      <c r="AC288" s="13">
        <f t="shared" si="144"/>
        <v>0</v>
      </c>
      <c r="AD288" s="10"/>
      <c r="AE288" s="10"/>
      <c r="AF288" s="10"/>
    </row>
    <row r="289" spans="1:32" ht="12.75">
      <c r="A289" s="60">
        <v>16</v>
      </c>
      <c r="B289" s="313" t="s">
        <v>328</v>
      </c>
      <c r="C289" s="11"/>
      <c r="D289" s="7"/>
      <c r="E289" s="449" t="s">
        <v>106</v>
      </c>
      <c r="F289" s="88">
        <v>17697</v>
      </c>
      <c r="G289" s="11">
        <v>2.89</v>
      </c>
      <c r="H289" s="7">
        <v>4</v>
      </c>
      <c r="I289" s="88">
        <f t="shared" si="138"/>
        <v>51144.33</v>
      </c>
      <c r="J289" s="88">
        <f t="shared" si="139"/>
        <v>87456.8043</v>
      </c>
      <c r="K289" s="13">
        <f t="shared" si="140"/>
        <v>96202.48473000001</v>
      </c>
      <c r="L289" s="10"/>
      <c r="M289" s="10"/>
      <c r="N289" s="95"/>
      <c r="O289" s="88">
        <f>N289*F289</f>
        <v>0</v>
      </c>
      <c r="P289" s="88">
        <f t="shared" si="141"/>
        <v>96202.48473000001</v>
      </c>
      <c r="Q289" s="7"/>
      <c r="R289" s="7"/>
      <c r="S289" s="89"/>
      <c r="T289" s="88">
        <f>F289*S289</f>
        <v>0</v>
      </c>
      <c r="U289" s="89"/>
      <c r="V289" s="88">
        <f>F289*U289</f>
        <v>0</v>
      </c>
      <c r="W289" s="88">
        <f>P289+R289+V289+T289</f>
        <v>96202.48473000001</v>
      </c>
      <c r="X289" s="234">
        <v>1</v>
      </c>
      <c r="Y289" s="13">
        <f t="shared" si="142"/>
        <v>96202.48473000001</v>
      </c>
      <c r="Z289" s="11">
        <f t="shared" si="143"/>
        <v>0</v>
      </c>
      <c r="AA289" s="13"/>
      <c r="AB289" s="11">
        <v>1</v>
      </c>
      <c r="AC289" s="13">
        <f t="shared" si="144"/>
        <v>0</v>
      </c>
      <c r="AD289" s="10"/>
      <c r="AE289" s="10"/>
      <c r="AF289" s="10"/>
    </row>
    <row r="290" spans="1:32" ht="12.75">
      <c r="A290" s="60">
        <v>17</v>
      </c>
      <c r="B290" s="313" t="s">
        <v>328</v>
      </c>
      <c r="C290" s="238"/>
      <c r="D290" s="238" t="s">
        <v>102</v>
      </c>
      <c r="E290" s="449" t="s">
        <v>77</v>
      </c>
      <c r="F290" s="88">
        <v>17697</v>
      </c>
      <c r="G290" s="11">
        <v>2.89</v>
      </c>
      <c r="H290" s="7">
        <v>4</v>
      </c>
      <c r="I290" s="88">
        <f t="shared" si="138"/>
        <v>51144.33</v>
      </c>
      <c r="J290" s="88">
        <f t="shared" si="139"/>
        <v>87456.8043</v>
      </c>
      <c r="K290" s="13">
        <f t="shared" si="140"/>
        <v>96202.48473000001</v>
      </c>
      <c r="L290" s="10"/>
      <c r="M290" s="10"/>
      <c r="N290" s="95"/>
      <c r="O290" s="88">
        <f t="shared" si="134"/>
        <v>0</v>
      </c>
      <c r="P290" s="88">
        <f t="shared" si="141"/>
        <v>96202.48473000001</v>
      </c>
      <c r="Q290" s="7"/>
      <c r="R290" s="7"/>
      <c r="S290" s="89">
        <v>0.2</v>
      </c>
      <c r="T290" s="88">
        <f t="shared" si="135"/>
        <v>3539.4</v>
      </c>
      <c r="U290" s="89"/>
      <c r="V290" s="88">
        <f t="shared" si="136"/>
        <v>0</v>
      </c>
      <c r="W290" s="88">
        <f t="shared" si="137"/>
        <v>99741.88473</v>
      </c>
      <c r="X290" s="234">
        <v>1</v>
      </c>
      <c r="Y290" s="13">
        <f t="shared" si="142"/>
        <v>99741.88473</v>
      </c>
      <c r="Z290" s="11">
        <f t="shared" si="143"/>
        <v>0</v>
      </c>
      <c r="AA290" s="13"/>
      <c r="AB290" s="11">
        <v>1</v>
      </c>
      <c r="AC290" s="13">
        <f t="shared" si="144"/>
        <v>0</v>
      </c>
      <c r="AD290" s="10"/>
      <c r="AE290" s="10"/>
      <c r="AF290" s="10"/>
    </row>
    <row r="291" spans="1:32" ht="12.75">
      <c r="A291" s="60">
        <v>18</v>
      </c>
      <c r="B291" s="313" t="s">
        <v>328</v>
      </c>
      <c r="C291" s="238"/>
      <c r="D291" s="238"/>
      <c r="E291" s="449" t="s">
        <v>78</v>
      </c>
      <c r="F291" s="88">
        <v>17697</v>
      </c>
      <c r="G291" s="11">
        <v>2.89</v>
      </c>
      <c r="H291" s="7">
        <v>4</v>
      </c>
      <c r="I291" s="88">
        <f t="shared" si="138"/>
        <v>51144.33</v>
      </c>
      <c r="J291" s="88">
        <f t="shared" si="139"/>
        <v>87456.8043</v>
      </c>
      <c r="K291" s="13">
        <f t="shared" si="140"/>
        <v>96202.48473000001</v>
      </c>
      <c r="L291" s="10"/>
      <c r="M291" s="10"/>
      <c r="N291" s="95"/>
      <c r="O291" s="88">
        <f t="shared" si="134"/>
        <v>0</v>
      </c>
      <c r="P291" s="88">
        <f t="shared" si="141"/>
        <v>96202.48473000001</v>
      </c>
      <c r="Q291" s="7"/>
      <c r="R291" s="7"/>
      <c r="S291" s="89"/>
      <c r="T291" s="88">
        <f t="shared" si="135"/>
        <v>0</v>
      </c>
      <c r="U291" s="89"/>
      <c r="V291" s="88">
        <f t="shared" si="136"/>
        <v>0</v>
      </c>
      <c r="W291" s="88">
        <f t="shared" si="137"/>
        <v>96202.48473000001</v>
      </c>
      <c r="X291" s="234">
        <v>1</v>
      </c>
      <c r="Y291" s="13">
        <f t="shared" si="142"/>
        <v>96202.48473000001</v>
      </c>
      <c r="Z291" s="11">
        <f t="shared" si="143"/>
        <v>0</v>
      </c>
      <c r="AA291" s="13"/>
      <c r="AB291" s="11">
        <v>1</v>
      </c>
      <c r="AC291" s="13">
        <f t="shared" si="144"/>
        <v>0</v>
      </c>
      <c r="AD291" s="10"/>
      <c r="AE291" s="10"/>
      <c r="AF291" s="10"/>
    </row>
    <row r="292" spans="1:32" ht="12.75">
      <c r="A292" s="60"/>
      <c r="B292" s="313" t="s">
        <v>328</v>
      </c>
      <c r="C292" s="238"/>
      <c r="D292" s="238"/>
      <c r="E292" s="449" t="s">
        <v>96</v>
      </c>
      <c r="F292" s="88">
        <v>17697</v>
      </c>
      <c r="G292" s="11">
        <v>2.89</v>
      </c>
      <c r="H292" s="7">
        <v>4</v>
      </c>
      <c r="I292" s="88">
        <f>G292*F292</f>
        <v>51144.33</v>
      </c>
      <c r="J292" s="88">
        <f t="shared" si="139"/>
        <v>87456.8043</v>
      </c>
      <c r="K292" s="13">
        <f>J292*1.1</f>
        <v>96202.48473000001</v>
      </c>
      <c r="L292" s="10"/>
      <c r="M292" s="10"/>
      <c r="N292" s="95"/>
      <c r="O292" s="88">
        <f>N292*F292</f>
        <v>0</v>
      </c>
      <c r="P292" s="88">
        <f>K292</f>
        <v>96202.48473000001</v>
      </c>
      <c r="Q292" s="7"/>
      <c r="R292" s="7"/>
      <c r="S292" s="89"/>
      <c r="T292" s="88">
        <f>F292*S292</f>
        <v>0</v>
      </c>
      <c r="U292" s="89"/>
      <c r="V292" s="88">
        <f>F292*U292</f>
        <v>0</v>
      </c>
      <c r="W292" s="88">
        <f>P292+R292+V292+T292</f>
        <v>96202.48473000001</v>
      </c>
      <c r="X292" s="234">
        <v>1</v>
      </c>
      <c r="Y292" s="13">
        <f>W292</f>
        <v>96202.48473000001</v>
      </c>
      <c r="Z292" s="11">
        <f t="shared" si="143"/>
        <v>0</v>
      </c>
      <c r="AA292" s="13"/>
      <c r="AB292" s="11">
        <v>1</v>
      </c>
      <c r="AC292" s="13">
        <f>AA292</f>
        <v>0</v>
      </c>
      <c r="AD292" s="10"/>
      <c r="AE292" s="10"/>
      <c r="AF292" s="10"/>
    </row>
    <row r="293" spans="1:32" ht="12.75">
      <c r="A293" s="60">
        <v>19</v>
      </c>
      <c r="B293" s="313" t="s">
        <v>328</v>
      </c>
      <c r="C293" s="238"/>
      <c r="D293" s="238"/>
      <c r="E293" s="449" t="s">
        <v>330</v>
      </c>
      <c r="F293" s="88">
        <v>17697</v>
      </c>
      <c r="G293" s="11">
        <v>2.89</v>
      </c>
      <c r="H293" s="7">
        <v>4</v>
      </c>
      <c r="I293" s="88">
        <f t="shared" si="138"/>
        <v>51144.33</v>
      </c>
      <c r="J293" s="88">
        <f t="shared" si="139"/>
        <v>87456.8043</v>
      </c>
      <c r="K293" s="13">
        <f t="shared" si="140"/>
        <v>96202.48473000001</v>
      </c>
      <c r="L293" s="10"/>
      <c r="M293" s="10"/>
      <c r="N293" s="95"/>
      <c r="O293" s="88">
        <f t="shared" si="134"/>
        <v>0</v>
      </c>
      <c r="P293" s="88">
        <f t="shared" si="141"/>
        <v>96202.48473000001</v>
      </c>
      <c r="Q293" s="7"/>
      <c r="R293" s="7"/>
      <c r="S293" s="89"/>
      <c r="T293" s="88">
        <f t="shared" si="135"/>
        <v>0</v>
      </c>
      <c r="U293" s="89"/>
      <c r="V293" s="88">
        <f t="shared" si="136"/>
        <v>0</v>
      </c>
      <c r="W293" s="88">
        <f t="shared" si="137"/>
        <v>96202.48473000001</v>
      </c>
      <c r="X293" s="234">
        <v>2</v>
      </c>
      <c r="Y293" s="13">
        <f>W293*X293</f>
        <v>192404.96946000002</v>
      </c>
      <c r="Z293" s="11">
        <f t="shared" si="143"/>
        <v>0</v>
      </c>
      <c r="AA293" s="13"/>
      <c r="AB293" s="11"/>
      <c r="AC293" s="13"/>
      <c r="AD293" s="10"/>
      <c r="AE293" s="10"/>
      <c r="AF293" s="10"/>
    </row>
    <row r="294" spans="1:32" ht="12.75">
      <c r="A294" s="60"/>
      <c r="B294" s="406" t="s">
        <v>329</v>
      </c>
      <c r="C294" s="407"/>
      <c r="D294" s="407"/>
      <c r="E294" s="407"/>
      <c r="F294" s="238"/>
      <c r="G294" s="238"/>
      <c r="H294" s="238"/>
      <c r="I294" s="238"/>
      <c r="J294" s="238"/>
      <c r="K294" s="13"/>
      <c r="L294" s="10"/>
      <c r="M294" s="10"/>
      <c r="N294" s="95"/>
      <c r="O294" s="88">
        <f t="shared" si="134"/>
        <v>0</v>
      </c>
      <c r="P294" s="88">
        <f>K294+O294+M294</f>
        <v>0</v>
      </c>
      <c r="Q294" s="7"/>
      <c r="R294" s="7"/>
      <c r="S294" s="89"/>
      <c r="T294" s="88">
        <f t="shared" si="135"/>
        <v>0</v>
      </c>
      <c r="U294" s="89"/>
      <c r="V294" s="88">
        <f t="shared" si="136"/>
        <v>0</v>
      </c>
      <c r="W294" s="88">
        <f t="shared" si="137"/>
        <v>0</v>
      </c>
      <c r="X294" s="158">
        <f>SUM(X285:X293)</f>
        <v>10</v>
      </c>
      <c r="Y294" s="173">
        <f>SUM(Y285:Y293)</f>
        <v>971758.1973000002</v>
      </c>
      <c r="Z294" s="173"/>
      <c r="AA294" s="173">
        <f>SUM(AA285:AA293)</f>
        <v>0</v>
      </c>
      <c r="AB294" s="158">
        <f>SUM(AB285:AB293)</f>
        <v>8</v>
      </c>
      <c r="AC294" s="173">
        <f>SUM(AC285:AC293)</f>
        <v>0</v>
      </c>
      <c r="AD294" s="10"/>
      <c r="AE294" s="10"/>
      <c r="AF294" s="10"/>
    </row>
    <row r="295" spans="1:32" ht="12.75">
      <c r="A295" s="60"/>
      <c r="B295" s="450" t="s">
        <v>151</v>
      </c>
      <c r="C295" s="238"/>
      <c r="D295" s="238"/>
      <c r="E295" s="238"/>
      <c r="F295" s="238"/>
      <c r="G295" s="238"/>
      <c r="H295" s="238"/>
      <c r="I295" s="238"/>
      <c r="J295" s="238"/>
      <c r="K295" s="13"/>
      <c r="L295" s="10"/>
      <c r="M295" s="10"/>
      <c r="N295" s="95"/>
      <c r="O295" s="88">
        <f t="shared" si="134"/>
        <v>0</v>
      </c>
      <c r="P295" s="88">
        <f>K295+O295+M295</f>
        <v>0</v>
      </c>
      <c r="Q295" s="7"/>
      <c r="R295" s="7"/>
      <c r="S295" s="89"/>
      <c r="T295" s="88">
        <f t="shared" si="135"/>
        <v>0</v>
      </c>
      <c r="U295" s="89"/>
      <c r="V295" s="88">
        <f t="shared" si="136"/>
        <v>0</v>
      </c>
      <c r="W295" s="88">
        <f t="shared" si="137"/>
        <v>0</v>
      </c>
      <c r="X295" s="158">
        <f aca="true" t="shared" si="145" ref="X295:AC295">X284+X294</f>
        <v>21</v>
      </c>
      <c r="Y295" s="158">
        <f t="shared" si="145"/>
        <v>2790570.9117</v>
      </c>
      <c r="Z295" s="158">
        <f t="shared" si="145"/>
        <v>0</v>
      </c>
      <c r="AA295" s="158">
        <f t="shared" si="145"/>
        <v>1762102.86139</v>
      </c>
      <c r="AB295" s="158">
        <f t="shared" si="145"/>
        <v>17</v>
      </c>
      <c r="AC295" s="158">
        <f t="shared" si="145"/>
        <v>1035274.5</v>
      </c>
      <c r="AD295" s="10"/>
      <c r="AE295" s="10"/>
      <c r="AF295" s="10"/>
    </row>
    <row r="296" spans="1:32" ht="12.75">
      <c r="A296" s="10"/>
      <c r="B296" s="10"/>
      <c r="C296" s="165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6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</row>
    <row r="297" spans="1:32" ht="12.75">
      <c r="A297" s="10"/>
      <c r="B297" s="390" t="s">
        <v>231</v>
      </c>
      <c r="C297" s="390"/>
      <c r="D297" s="196"/>
      <c r="E297" s="189"/>
      <c r="F297" s="390" t="s">
        <v>320</v>
      </c>
      <c r="G297" s="390"/>
      <c r="H297" s="390"/>
      <c r="I297" s="10"/>
      <c r="J297" s="10"/>
      <c r="K297" s="10"/>
      <c r="L297" s="10"/>
      <c r="M297" s="10"/>
      <c r="N297" s="16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</row>
    <row r="298" spans="1:32" ht="12.75">
      <c r="A298" s="10"/>
      <c r="B298" s="189"/>
      <c r="C298" s="189"/>
      <c r="D298" s="196"/>
      <c r="E298" s="189"/>
      <c r="F298" s="189"/>
      <c r="G298" s="189"/>
      <c r="H298" s="189"/>
      <c r="I298" s="10"/>
      <c r="J298" s="10"/>
      <c r="K298" s="10"/>
      <c r="L298" s="10"/>
      <c r="M298" s="10"/>
      <c r="N298" s="16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</row>
    <row r="299" spans="1:32" ht="12.75">
      <c r="A299" s="10"/>
      <c r="B299" s="94" t="s">
        <v>321</v>
      </c>
      <c r="C299" s="94"/>
      <c r="D299" s="108"/>
      <c r="E299" s="94"/>
      <c r="F299" s="360" t="s">
        <v>322</v>
      </c>
      <c r="G299" s="360"/>
      <c r="H299" s="360"/>
      <c r="I299" s="10"/>
      <c r="J299" s="10"/>
      <c r="K299" s="10"/>
      <c r="L299" s="10"/>
      <c r="M299" s="10"/>
      <c r="N299" s="16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</row>
    <row r="300" spans="1:32" ht="12.75">
      <c r="A300" s="10"/>
      <c r="B300" s="189"/>
      <c r="C300" s="189"/>
      <c r="D300" s="196"/>
      <c r="E300" s="189"/>
      <c r="F300" s="189"/>
      <c r="G300" s="189"/>
      <c r="H300" s="189"/>
      <c r="I300" s="10"/>
      <c r="J300" s="10"/>
      <c r="K300" s="10"/>
      <c r="L300" s="10"/>
      <c r="M300" s="10"/>
      <c r="N300" s="16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</row>
    <row r="301" spans="1:32" ht="12.75">
      <c r="A301" s="10"/>
      <c r="B301" s="189" t="s">
        <v>46</v>
      </c>
      <c r="C301" s="189"/>
      <c r="D301" s="196"/>
      <c r="E301" s="189"/>
      <c r="F301" s="412" t="s">
        <v>237</v>
      </c>
      <c r="G301" s="412"/>
      <c r="H301" s="412"/>
      <c r="I301" s="10"/>
      <c r="J301" s="10"/>
      <c r="K301" s="10"/>
      <c r="L301" s="10"/>
      <c r="M301" s="10"/>
      <c r="N301" s="16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</row>
    <row r="302" spans="1:32" ht="12.75">
      <c r="A302" s="10"/>
      <c r="B302" s="189"/>
      <c r="C302" s="189"/>
      <c r="D302" s="196"/>
      <c r="E302" s="189"/>
      <c r="F302" s="189"/>
      <c r="G302" s="189"/>
      <c r="H302" s="189"/>
      <c r="I302" s="10"/>
      <c r="J302" s="10"/>
      <c r="K302" s="10"/>
      <c r="L302" s="10"/>
      <c r="M302" s="10"/>
      <c r="N302" s="16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</row>
    <row r="303" spans="1:32" ht="12.75">
      <c r="A303" s="10"/>
      <c r="B303" s="390" t="s">
        <v>323</v>
      </c>
      <c r="C303" s="390"/>
      <c r="D303" s="196"/>
      <c r="E303" s="189"/>
      <c r="F303" s="390" t="s">
        <v>324</v>
      </c>
      <c r="G303" s="390"/>
      <c r="H303" s="390"/>
      <c r="I303" s="10"/>
      <c r="J303" s="10"/>
      <c r="K303" s="10"/>
      <c r="L303" s="10"/>
      <c r="M303" s="10"/>
      <c r="N303" s="16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</row>
    <row r="304" spans="1:32" ht="12.75">
      <c r="A304" s="10"/>
      <c r="B304" s="10"/>
      <c r="C304" s="10"/>
      <c r="D304" s="165"/>
      <c r="E304" s="10"/>
      <c r="F304" s="10"/>
      <c r="G304" s="10"/>
      <c r="H304" s="10"/>
      <c r="I304" s="10"/>
      <c r="J304" s="10"/>
      <c r="K304" s="10"/>
      <c r="L304" s="10"/>
      <c r="M304" s="10"/>
      <c r="N304" s="16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</row>
    <row r="305" spans="3:4" ht="12.75">
      <c r="C305" s="1"/>
      <c r="D305" s="30"/>
    </row>
  </sheetData>
  <sheetProtection/>
  <mergeCells count="49">
    <mergeCell ref="B303:C303"/>
    <mergeCell ref="F303:H303"/>
    <mergeCell ref="X256:AC256"/>
    <mergeCell ref="X257:AC257"/>
    <mergeCell ref="F257:H257"/>
    <mergeCell ref="B261:C261"/>
    <mergeCell ref="F259:H259"/>
    <mergeCell ref="P8:P10"/>
    <mergeCell ref="X7:X10"/>
    <mergeCell ref="L7:V7"/>
    <mergeCell ref="B297:C297"/>
    <mergeCell ref="F297:H297"/>
    <mergeCell ref="F301:H301"/>
    <mergeCell ref="W7:W10"/>
    <mergeCell ref="U8:V9"/>
    <mergeCell ref="AB7:AC8"/>
    <mergeCell ref="AB9:AB10"/>
    <mergeCell ref="AC9:AC10"/>
    <mergeCell ref="Y7:Y10"/>
    <mergeCell ref="Q8:R9"/>
    <mergeCell ref="N8:O9"/>
    <mergeCell ref="B284:D284"/>
    <mergeCell ref="A7:A10"/>
    <mergeCell ref="B7:B10"/>
    <mergeCell ref="C7:C10"/>
    <mergeCell ref="D7:D10"/>
    <mergeCell ref="E7:E10"/>
    <mergeCell ref="F7:F10"/>
    <mergeCell ref="G7:G10"/>
    <mergeCell ref="B294:E294"/>
    <mergeCell ref="Z7:Z10"/>
    <mergeCell ref="F299:H299"/>
    <mergeCell ref="H7:H10"/>
    <mergeCell ref="B224:E224"/>
    <mergeCell ref="B194:G194"/>
    <mergeCell ref="F261:H261"/>
    <mergeCell ref="K7:K10"/>
    <mergeCell ref="S8:T9"/>
    <mergeCell ref="L8:M9"/>
    <mergeCell ref="AA7:AA10"/>
    <mergeCell ref="J7:J10"/>
    <mergeCell ref="B172:H172"/>
    <mergeCell ref="F255:H255"/>
    <mergeCell ref="B13:E13"/>
    <mergeCell ref="B129:D129"/>
    <mergeCell ref="B141:F141"/>
    <mergeCell ref="B255:C255"/>
    <mergeCell ref="B231:E231"/>
    <mergeCell ref="B238:E238"/>
  </mergeCells>
  <printOptions/>
  <pageMargins left="0.25" right="0.25" top="0.75" bottom="0.75" header="0.3" footer="0.3"/>
  <pageSetup horizontalDpi="600" verticalDpi="600" orientation="landscape" paperSize="9" scale="64" r:id="rId1"/>
  <ignoredErrors>
    <ignoredError sqref="AC26 O14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6"/>
  <sheetViews>
    <sheetView view="pageBreakPreview" zoomScaleSheetLayoutView="100" zoomScalePageLayoutView="0" workbookViewId="0" topLeftCell="A52">
      <selection activeCell="E57" sqref="E57"/>
    </sheetView>
  </sheetViews>
  <sheetFormatPr defaultColWidth="9.00390625" defaultRowHeight="12.75"/>
  <cols>
    <col min="1" max="1" width="4.875" style="40" customWidth="1"/>
    <col min="2" max="2" width="13.125" style="1" customWidth="1"/>
    <col min="3" max="3" width="16.625" style="1" customWidth="1"/>
    <col min="4" max="4" width="7.00390625" style="1" customWidth="1"/>
    <col min="5" max="5" width="6.625" style="1" customWidth="1"/>
    <col min="6" max="6" width="6.875" style="1" customWidth="1"/>
    <col min="7" max="7" width="7.75390625" style="1" customWidth="1"/>
    <col min="8" max="8" width="8.75390625" style="1" customWidth="1"/>
    <col min="9" max="9" width="6.875" style="1" customWidth="1"/>
    <col min="10" max="10" width="3.75390625" style="1" customWidth="1"/>
    <col min="11" max="11" width="5.625" style="1" customWidth="1"/>
    <col min="12" max="12" width="7.625" style="1" customWidth="1"/>
    <col min="13" max="13" width="5.75390625" style="1" customWidth="1"/>
    <col min="14" max="14" width="6.375" style="1" customWidth="1"/>
    <col min="15" max="15" width="6.625" style="1" hidden="1" customWidth="1"/>
    <col min="16" max="16" width="7.75390625" style="1" hidden="1" customWidth="1"/>
    <col min="17" max="17" width="5.125" style="1" customWidth="1"/>
    <col min="18" max="18" width="5.375" style="1" customWidth="1"/>
    <col min="19" max="19" width="6.875" style="1" customWidth="1"/>
    <col min="20" max="20" width="6.00390625" style="1" customWidth="1"/>
    <col min="21" max="21" width="12.125" style="1" customWidth="1"/>
    <col min="22" max="22" width="7.75390625" style="1" customWidth="1"/>
    <col min="23" max="23" width="7.125" style="1" customWidth="1"/>
    <col min="24" max="24" width="8.875" style="1" customWidth="1"/>
    <col min="25" max="25" width="11.25390625" style="1" customWidth="1"/>
    <col min="26" max="34" width="9.125" style="1" customWidth="1"/>
    <col min="35" max="35" width="8.625" style="1" customWidth="1"/>
    <col min="36" max="16384" width="9.125" style="1" customWidth="1"/>
  </cols>
  <sheetData>
    <row r="1" spans="2:25" ht="13.5">
      <c r="B1" s="41"/>
      <c r="C1" s="44" t="s">
        <v>113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>
      <c r="B2" s="41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"/>
      <c r="P2" s="2"/>
      <c r="Q2" s="2"/>
      <c r="R2" s="2"/>
      <c r="S2" s="2" t="s">
        <v>331</v>
      </c>
      <c r="T2" s="2"/>
      <c r="U2" s="2"/>
      <c r="V2" s="2"/>
      <c r="W2" s="2"/>
      <c r="X2" s="2"/>
      <c r="Y2" s="2"/>
    </row>
    <row r="3" spans="2:25" ht="13.5">
      <c r="B3" s="41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"/>
      <c r="P3" s="2"/>
      <c r="Q3" s="2"/>
      <c r="R3" s="2"/>
      <c r="S3" s="2" t="s">
        <v>115</v>
      </c>
      <c r="T3" s="2"/>
      <c r="U3" s="31"/>
      <c r="V3" s="31"/>
      <c r="W3" s="31"/>
      <c r="X3" s="2"/>
      <c r="Y3" s="2"/>
    </row>
    <row r="4" spans="2:25" ht="12.75">
      <c r="B4" s="3" t="s">
        <v>332</v>
      </c>
      <c r="C4" s="5"/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>
      <c r="A5" s="376" t="s">
        <v>116</v>
      </c>
      <c r="B5" s="357" t="s">
        <v>118</v>
      </c>
      <c r="C5" s="364" t="s">
        <v>121</v>
      </c>
      <c r="D5" s="357" t="s">
        <v>122</v>
      </c>
      <c r="E5" s="357" t="s">
        <v>20</v>
      </c>
      <c r="F5" s="357" t="s">
        <v>333</v>
      </c>
      <c r="G5" s="357" t="s">
        <v>124</v>
      </c>
      <c r="H5" s="357" t="s">
        <v>334</v>
      </c>
      <c r="I5" s="421" t="s">
        <v>337</v>
      </c>
      <c r="J5" s="362" t="str">
        <f>'[1]тариф вр'!$M$5</f>
        <v>Өтемақы мен үстемеақы</v>
      </c>
      <c r="K5" s="363"/>
      <c r="L5" s="363"/>
      <c r="M5" s="363"/>
      <c r="N5" s="363"/>
      <c r="O5" s="363"/>
      <c r="P5" s="363"/>
      <c r="Q5" s="363"/>
      <c r="R5" s="424"/>
      <c r="S5" s="364" t="s">
        <v>133</v>
      </c>
      <c r="T5" s="364" t="s">
        <v>134</v>
      </c>
      <c r="U5" s="364" t="s">
        <v>135</v>
      </c>
      <c r="V5" s="364" t="s">
        <v>338</v>
      </c>
      <c r="W5" s="384" t="s">
        <v>138</v>
      </c>
      <c r="X5" s="384"/>
      <c r="Y5" s="423"/>
    </row>
    <row r="6" spans="1:25" s="10" customFormat="1" ht="29.25" customHeight="1">
      <c r="A6" s="376"/>
      <c r="B6" s="358"/>
      <c r="C6" s="379"/>
      <c r="D6" s="358"/>
      <c r="E6" s="357"/>
      <c r="F6" s="357"/>
      <c r="G6" s="358" t="s">
        <v>14</v>
      </c>
      <c r="H6" s="357"/>
      <c r="I6" s="421"/>
      <c r="J6" s="414" t="s">
        <v>128</v>
      </c>
      <c r="K6" s="415"/>
      <c r="L6" s="364" t="s">
        <v>335</v>
      </c>
      <c r="M6" s="357" t="s">
        <v>131</v>
      </c>
      <c r="N6" s="359"/>
      <c r="O6" s="414" t="s">
        <v>15</v>
      </c>
      <c r="P6" s="415"/>
      <c r="Q6" s="414" t="s">
        <v>336</v>
      </c>
      <c r="R6" s="415"/>
      <c r="S6" s="379"/>
      <c r="T6" s="379"/>
      <c r="U6" s="385"/>
      <c r="V6" s="379"/>
      <c r="W6" s="384"/>
      <c r="X6" s="384"/>
      <c r="Y6" s="421"/>
    </row>
    <row r="7" spans="1:25" s="10" customFormat="1" ht="11.25" customHeight="1">
      <c r="A7" s="376"/>
      <c r="B7" s="358"/>
      <c r="C7" s="379"/>
      <c r="D7" s="358"/>
      <c r="E7" s="357"/>
      <c r="F7" s="357"/>
      <c r="G7" s="358"/>
      <c r="H7" s="357"/>
      <c r="I7" s="421"/>
      <c r="J7" s="416"/>
      <c r="K7" s="417"/>
      <c r="L7" s="379"/>
      <c r="M7" s="359"/>
      <c r="N7" s="359"/>
      <c r="O7" s="416"/>
      <c r="P7" s="417"/>
      <c r="Q7" s="416"/>
      <c r="R7" s="417"/>
      <c r="S7" s="379"/>
      <c r="T7" s="379"/>
      <c r="U7" s="385"/>
      <c r="V7" s="379"/>
      <c r="W7" s="384" t="s">
        <v>139</v>
      </c>
      <c r="X7" s="384" t="s">
        <v>140</v>
      </c>
      <c r="Y7" s="421"/>
    </row>
    <row r="8" spans="1:25" s="10" customFormat="1" ht="67.5" customHeight="1">
      <c r="A8" s="376"/>
      <c r="B8" s="358"/>
      <c r="C8" s="380"/>
      <c r="D8" s="358"/>
      <c r="E8" s="357"/>
      <c r="F8" s="357"/>
      <c r="G8" s="358"/>
      <c r="H8" s="357"/>
      <c r="I8" s="422"/>
      <c r="J8" s="8" t="s">
        <v>12</v>
      </c>
      <c r="K8" s="9" t="s">
        <v>129</v>
      </c>
      <c r="L8" s="380"/>
      <c r="M8" s="8" t="s">
        <v>12</v>
      </c>
      <c r="N8" s="9" t="s">
        <v>129</v>
      </c>
      <c r="O8" s="8" t="s">
        <v>12</v>
      </c>
      <c r="P8" s="9" t="s">
        <v>19</v>
      </c>
      <c r="Q8" s="8" t="s">
        <v>12</v>
      </c>
      <c r="R8" s="9" t="s">
        <v>129</v>
      </c>
      <c r="S8" s="380"/>
      <c r="T8" s="380"/>
      <c r="U8" s="386"/>
      <c r="V8" s="380"/>
      <c r="W8" s="384"/>
      <c r="X8" s="384"/>
      <c r="Y8" s="422"/>
    </row>
    <row r="9" spans="1:25" s="10" customFormat="1" ht="12.75">
      <c r="A9" s="39">
        <v>1</v>
      </c>
      <c r="B9" s="13">
        <v>2</v>
      </c>
      <c r="C9" s="13">
        <v>3</v>
      </c>
      <c r="D9" s="7">
        <v>4</v>
      </c>
      <c r="E9" s="13">
        <v>5</v>
      </c>
      <c r="F9" s="13">
        <v>6</v>
      </c>
      <c r="G9" s="7">
        <v>7</v>
      </c>
      <c r="H9" s="7"/>
      <c r="I9" s="7"/>
      <c r="J9" s="13">
        <v>8</v>
      </c>
      <c r="K9" s="13">
        <v>9</v>
      </c>
      <c r="L9" s="7">
        <v>10</v>
      </c>
      <c r="M9" s="13">
        <v>11</v>
      </c>
      <c r="N9" s="13">
        <v>12</v>
      </c>
      <c r="O9" s="7">
        <v>13</v>
      </c>
      <c r="P9" s="13">
        <v>14</v>
      </c>
      <c r="Q9" s="13">
        <v>15</v>
      </c>
      <c r="R9" s="7">
        <v>16</v>
      </c>
      <c r="S9" s="13">
        <v>17</v>
      </c>
      <c r="T9" s="13">
        <v>18</v>
      </c>
      <c r="U9" s="7">
        <v>19</v>
      </c>
      <c r="V9" s="7"/>
      <c r="W9" s="13">
        <v>20</v>
      </c>
      <c r="X9" s="7">
        <v>21</v>
      </c>
      <c r="Y9" s="17"/>
    </row>
    <row r="10" spans="1:25" ht="12" customHeight="1">
      <c r="A10" s="23"/>
      <c r="B10" s="15"/>
      <c r="C10" s="4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17"/>
      <c r="Y10" s="17"/>
    </row>
    <row r="11" spans="1:25" ht="12" customHeight="1">
      <c r="A11" s="23"/>
      <c r="B11" s="43"/>
      <c r="C11" s="42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7"/>
    </row>
    <row r="12" spans="1:27" s="51" customFormat="1" ht="12.75">
      <c r="A12" s="112">
        <v>1</v>
      </c>
      <c r="B12" s="351" t="s">
        <v>339</v>
      </c>
      <c r="C12" s="71"/>
      <c r="D12" s="21">
        <v>17697</v>
      </c>
      <c r="E12" s="18">
        <v>2.92</v>
      </c>
      <c r="F12" s="19">
        <v>5</v>
      </c>
      <c r="G12" s="21">
        <f>E12*17697</f>
        <v>51675.24</v>
      </c>
      <c r="H12" s="21">
        <f>G12*1.71*1.15</f>
        <v>101619.35945999998</v>
      </c>
      <c r="I12" s="21">
        <f>H12*1.1</f>
        <v>111781.29540599999</v>
      </c>
      <c r="J12" s="19"/>
      <c r="K12" s="19"/>
      <c r="L12" s="21">
        <f>I12</f>
        <v>111781.29540599999</v>
      </c>
      <c r="M12" s="19"/>
      <c r="N12" s="21">
        <f>D12*M12/100</f>
        <v>0</v>
      </c>
      <c r="O12" s="19"/>
      <c r="P12" s="19"/>
      <c r="Q12" s="19"/>
      <c r="R12" s="19"/>
      <c r="S12" s="21" t="s">
        <v>84</v>
      </c>
      <c r="T12" s="18">
        <v>1</v>
      </c>
      <c r="U12" s="19">
        <v>137188</v>
      </c>
      <c r="V12" s="21"/>
      <c r="W12" s="18">
        <v>1</v>
      </c>
      <c r="X12" s="218">
        <v>137188</v>
      </c>
      <c r="Y12" s="20"/>
      <c r="Z12" s="66"/>
      <c r="AA12" s="66"/>
    </row>
    <row r="13" spans="1:27" s="51" customFormat="1" ht="12.75">
      <c r="A13" s="112"/>
      <c r="B13" s="351"/>
      <c r="C13" s="71"/>
      <c r="D13" s="21"/>
      <c r="E13" s="18"/>
      <c r="F13" s="19"/>
      <c r="G13" s="21"/>
      <c r="H13" s="21">
        <f aca="true" t="shared" si="0" ref="H13:H57">G13*1.71*1.15</f>
        <v>0</v>
      </c>
      <c r="I13" s="21">
        <f aca="true" t="shared" si="1" ref="I13:I57">H13*1.1</f>
        <v>0</v>
      </c>
      <c r="J13" s="19"/>
      <c r="K13" s="19"/>
      <c r="L13" s="21"/>
      <c r="M13" s="19"/>
      <c r="N13" s="21"/>
      <c r="O13" s="19"/>
      <c r="P13" s="19"/>
      <c r="Q13" s="19"/>
      <c r="R13" s="19"/>
      <c r="S13" s="21"/>
      <c r="T13" s="28">
        <f>SUM(T12:T12)</f>
        <v>1</v>
      </c>
      <c r="U13" s="58">
        <f>SUM(U12:U12)</f>
        <v>137188</v>
      </c>
      <c r="V13" s="28"/>
      <c r="W13" s="28">
        <f>SUM(W12:W12)</f>
        <v>1</v>
      </c>
      <c r="X13" s="218">
        <f>X12</f>
        <v>137188</v>
      </c>
      <c r="Y13" s="20"/>
      <c r="Z13" s="66"/>
      <c r="AA13" s="66"/>
    </row>
    <row r="14" spans="1:27" s="51" customFormat="1" ht="14.25">
      <c r="A14" s="112"/>
      <c r="B14" s="113" t="s">
        <v>340</v>
      </c>
      <c r="C14" s="71"/>
      <c r="D14" s="114"/>
      <c r="E14" s="115"/>
      <c r="F14" s="71"/>
      <c r="G14" s="114"/>
      <c r="H14" s="21">
        <f t="shared" si="0"/>
        <v>0</v>
      </c>
      <c r="I14" s="21">
        <f t="shared" si="1"/>
        <v>0</v>
      </c>
      <c r="J14" s="71"/>
      <c r="K14" s="71"/>
      <c r="L14" s="21">
        <f aca="true" t="shared" si="2" ref="L14:L19">I14+J14</f>
        <v>0</v>
      </c>
      <c r="M14" s="71"/>
      <c r="N14" s="114"/>
      <c r="O14" s="71"/>
      <c r="P14" s="71"/>
      <c r="Q14" s="71"/>
      <c r="R14" s="71"/>
      <c r="S14" s="114"/>
      <c r="T14" s="115"/>
      <c r="U14" s="71"/>
      <c r="V14" s="114"/>
      <c r="W14" s="115"/>
      <c r="X14" s="223"/>
      <c r="Y14" s="20"/>
      <c r="Z14" s="66"/>
      <c r="AA14" s="66"/>
    </row>
    <row r="15" spans="1:27" s="51" customFormat="1" ht="33.75">
      <c r="A15" s="222">
        <v>2</v>
      </c>
      <c r="B15" s="235" t="s">
        <v>341</v>
      </c>
      <c r="C15" s="71"/>
      <c r="D15" s="21">
        <v>17697</v>
      </c>
      <c r="E15" s="18">
        <v>2.89</v>
      </c>
      <c r="F15" s="19">
        <v>4</v>
      </c>
      <c r="G15" s="21">
        <f aca="true" t="shared" si="3" ref="G15:G21">D15*E15</f>
        <v>51144.33</v>
      </c>
      <c r="H15" s="21">
        <f t="shared" si="0"/>
        <v>100575.324945</v>
      </c>
      <c r="I15" s="21">
        <f t="shared" si="1"/>
        <v>110632.8574395</v>
      </c>
      <c r="J15" s="19"/>
      <c r="K15" s="19"/>
      <c r="L15" s="21">
        <f t="shared" si="2"/>
        <v>110632.8574395</v>
      </c>
      <c r="M15" s="19"/>
      <c r="N15" s="21">
        <f aca="true" t="shared" si="4" ref="N15:N21">D15*M15/100</f>
        <v>0</v>
      </c>
      <c r="O15" s="19"/>
      <c r="P15" s="19"/>
      <c r="Q15" s="19"/>
      <c r="R15" s="19"/>
      <c r="S15" s="21">
        <f aca="true" t="shared" si="5" ref="S15:S21">L15+N15+P15+Q15</f>
        <v>110632.8574395</v>
      </c>
      <c r="T15" s="320">
        <v>1.5</v>
      </c>
      <c r="U15" s="19">
        <f aca="true" t="shared" si="6" ref="U15:U21">S15*T15</f>
        <v>165949.28615925</v>
      </c>
      <c r="V15" s="21"/>
      <c r="W15" s="18">
        <v>1</v>
      </c>
      <c r="X15" s="218">
        <f>H15</f>
        <v>100575.324945</v>
      </c>
      <c r="Y15" s="20"/>
      <c r="Z15" s="66"/>
      <c r="AA15" s="66"/>
    </row>
    <row r="16" spans="1:27" s="51" customFormat="1" ht="33.75">
      <c r="A16" s="112">
        <v>3</v>
      </c>
      <c r="B16" s="235" t="s">
        <v>341</v>
      </c>
      <c r="C16" s="71"/>
      <c r="D16" s="21">
        <v>17697</v>
      </c>
      <c r="E16" s="18">
        <v>2.89</v>
      </c>
      <c r="F16" s="19">
        <v>4</v>
      </c>
      <c r="G16" s="21">
        <f t="shared" si="3"/>
        <v>51144.33</v>
      </c>
      <c r="H16" s="21">
        <f t="shared" si="0"/>
        <v>100575.324945</v>
      </c>
      <c r="I16" s="21">
        <f t="shared" si="1"/>
        <v>110632.8574395</v>
      </c>
      <c r="J16" s="19"/>
      <c r="K16" s="19"/>
      <c r="L16" s="21">
        <f t="shared" si="2"/>
        <v>110632.8574395</v>
      </c>
      <c r="M16" s="19"/>
      <c r="N16" s="21">
        <f t="shared" si="4"/>
        <v>0</v>
      </c>
      <c r="O16" s="19"/>
      <c r="P16" s="19"/>
      <c r="Q16" s="19"/>
      <c r="R16" s="19"/>
      <c r="S16" s="21">
        <f t="shared" si="5"/>
        <v>110632.8574395</v>
      </c>
      <c r="T16" s="320">
        <v>1.5</v>
      </c>
      <c r="U16" s="19">
        <f t="shared" si="6"/>
        <v>165949.28615925</v>
      </c>
      <c r="V16" s="21"/>
      <c r="W16" s="18">
        <v>1</v>
      </c>
      <c r="X16" s="218">
        <f>H16</f>
        <v>100575.324945</v>
      </c>
      <c r="Y16" s="20"/>
      <c r="Z16" s="66"/>
      <c r="AA16" s="66"/>
    </row>
    <row r="17" spans="1:27" s="51" customFormat="1" ht="23.25" customHeight="1">
      <c r="A17" s="222">
        <v>5</v>
      </c>
      <c r="B17" s="235" t="s">
        <v>341</v>
      </c>
      <c r="C17" s="71"/>
      <c r="D17" s="21">
        <v>17697</v>
      </c>
      <c r="E17" s="18">
        <v>2.89</v>
      </c>
      <c r="F17" s="19">
        <v>4</v>
      </c>
      <c r="G17" s="21">
        <f t="shared" si="3"/>
        <v>51144.33</v>
      </c>
      <c r="H17" s="21">
        <f t="shared" si="0"/>
        <v>100575.324945</v>
      </c>
      <c r="I17" s="21">
        <f t="shared" si="1"/>
        <v>110632.8574395</v>
      </c>
      <c r="J17" s="19"/>
      <c r="K17" s="19"/>
      <c r="L17" s="21">
        <f t="shared" si="2"/>
        <v>110632.8574395</v>
      </c>
      <c r="M17" s="19"/>
      <c r="N17" s="21">
        <f t="shared" si="4"/>
        <v>0</v>
      </c>
      <c r="O17" s="19"/>
      <c r="P17" s="19"/>
      <c r="Q17" s="19"/>
      <c r="R17" s="19"/>
      <c r="S17" s="21">
        <f t="shared" si="5"/>
        <v>110632.8574395</v>
      </c>
      <c r="T17" s="320">
        <v>1.5</v>
      </c>
      <c r="U17" s="19">
        <f t="shared" si="6"/>
        <v>165949.28615925</v>
      </c>
      <c r="V17" s="21"/>
      <c r="W17" s="18">
        <v>1</v>
      </c>
      <c r="X17" s="218">
        <f>H17</f>
        <v>100575.324945</v>
      </c>
      <c r="Y17" s="20"/>
      <c r="Z17" s="66"/>
      <c r="AA17" s="66"/>
    </row>
    <row r="18" spans="1:27" s="51" customFormat="1" ht="23.25" customHeight="1">
      <c r="A18" s="112">
        <v>6</v>
      </c>
      <c r="B18" s="235" t="s">
        <v>341</v>
      </c>
      <c r="C18" s="71"/>
      <c r="D18" s="21">
        <v>17697</v>
      </c>
      <c r="E18" s="18">
        <v>2.89</v>
      </c>
      <c r="F18" s="19">
        <v>4</v>
      </c>
      <c r="G18" s="21">
        <f t="shared" si="3"/>
        <v>51144.33</v>
      </c>
      <c r="H18" s="21">
        <f t="shared" si="0"/>
        <v>100575.324945</v>
      </c>
      <c r="I18" s="21">
        <f t="shared" si="1"/>
        <v>110632.8574395</v>
      </c>
      <c r="J18" s="19"/>
      <c r="K18" s="19"/>
      <c r="L18" s="21">
        <f t="shared" si="2"/>
        <v>110632.8574395</v>
      </c>
      <c r="M18" s="19"/>
      <c r="N18" s="21">
        <f t="shared" si="4"/>
        <v>0</v>
      </c>
      <c r="O18" s="19"/>
      <c r="P18" s="19"/>
      <c r="Q18" s="19"/>
      <c r="R18" s="19"/>
      <c r="S18" s="21">
        <f t="shared" si="5"/>
        <v>110632.8574395</v>
      </c>
      <c r="T18" s="320">
        <v>1.5</v>
      </c>
      <c r="U18" s="19">
        <f t="shared" si="6"/>
        <v>165949.28615925</v>
      </c>
      <c r="V18" s="21"/>
      <c r="W18" s="18">
        <v>1</v>
      </c>
      <c r="X18" s="218">
        <f>H18</f>
        <v>100575.324945</v>
      </c>
      <c r="Y18" s="20"/>
      <c r="Z18" s="66"/>
      <c r="AA18" s="66"/>
    </row>
    <row r="19" spans="1:27" s="51" customFormat="1" ht="33.75">
      <c r="A19" s="222">
        <v>7</v>
      </c>
      <c r="B19" s="235" t="s">
        <v>341</v>
      </c>
      <c r="C19" s="71"/>
      <c r="D19" s="21">
        <v>17697</v>
      </c>
      <c r="E19" s="18">
        <v>2.89</v>
      </c>
      <c r="F19" s="19">
        <v>4</v>
      </c>
      <c r="G19" s="21">
        <f t="shared" si="3"/>
        <v>51144.33</v>
      </c>
      <c r="H19" s="21">
        <f t="shared" si="0"/>
        <v>100575.324945</v>
      </c>
      <c r="I19" s="21">
        <f t="shared" si="1"/>
        <v>110632.8574395</v>
      </c>
      <c r="J19" s="19"/>
      <c r="K19" s="19"/>
      <c r="L19" s="21">
        <f t="shared" si="2"/>
        <v>110632.8574395</v>
      </c>
      <c r="M19" s="19"/>
      <c r="N19" s="21">
        <f t="shared" si="4"/>
        <v>0</v>
      </c>
      <c r="O19" s="19"/>
      <c r="P19" s="19"/>
      <c r="Q19" s="19"/>
      <c r="R19" s="19"/>
      <c r="S19" s="21">
        <f t="shared" si="5"/>
        <v>110632.8574395</v>
      </c>
      <c r="T19" s="320">
        <v>1.5</v>
      </c>
      <c r="U19" s="19">
        <f t="shared" si="6"/>
        <v>165949.28615925</v>
      </c>
      <c r="V19" s="21"/>
      <c r="W19" s="18">
        <v>1</v>
      </c>
      <c r="X19" s="218">
        <f aca="true" t="shared" si="7" ref="X19:X57">H19</f>
        <v>100575.324945</v>
      </c>
      <c r="Y19" s="20"/>
      <c r="Z19" s="66"/>
      <c r="AA19" s="66"/>
    </row>
    <row r="20" spans="1:27" s="51" customFormat="1" ht="33.75">
      <c r="A20" s="112">
        <v>8</v>
      </c>
      <c r="B20" s="235" t="s">
        <v>341</v>
      </c>
      <c r="C20" s="71"/>
      <c r="D20" s="21">
        <v>17697</v>
      </c>
      <c r="E20" s="18">
        <v>2.89</v>
      </c>
      <c r="F20" s="19">
        <v>4</v>
      </c>
      <c r="G20" s="21">
        <f t="shared" si="3"/>
        <v>51144.33</v>
      </c>
      <c r="H20" s="21">
        <f t="shared" si="0"/>
        <v>100575.324945</v>
      </c>
      <c r="I20" s="21">
        <f t="shared" si="1"/>
        <v>110632.8574395</v>
      </c>
      <c r="J20" s="19"/>
      <c r="K20" s="19"/>
      <c r="L20" s="21">
        <f aca="true" t="shared" si="8" ref="L20:L35">I20+J20</f>
        <v>110632.8574395</v>
      </c>
      <c r="M20" s="19"/>
      <c r="N20" s="21">
        <f t="shared" si="4"/>
        <v>0</v>
      </c>
      <c r="O20" s="19"/>
      <c r="P20" s="19"/>
      <c r="Q20" s="19"/>
      <c r="R20" s="19"/>
      <c r="S20" s="21">
        <f t="shared" si="5"/>
        <v>110632.8574395</v>
      </c>
      <c r="T20" s="320">
        <v>1</v>
      </c>
      <c r="U20" s="19">
        <f t="shared" si="6"/>
        <v>110632.8574395</v>
      </c>
      <c r="V20" s="21"/>
      <c r="W20" s="18">
        <v>1</v>
      </c>
      <c r="X20" s="218">
        <f t="shared" si="7"/>
        <v>100575.324945</v>
      </c>
      <c r="Y20" s="20"/>
      <c r="Z20" s="66"/>
      <c r="AA20" s="66"/>
    </row>
    <row r="21" spans="1:27" s="51" customFormat="1" ht="33.75">
      <c r="A21" s="222">
        <v>9</v>
      </c>
      <c r="B21" s="235" t="s">
        <v>341</v>
      </c>
      <c r="C21" s="71"/>
      <c r="D21" s="21">
        <v>17697</v>
      </c>
      <c r="E21" s="18">
        <v>2.89</v>
      </c>
      <c r="F21" s="19">
        <v>4</v>
      </c>
      <c r="G21" s="21">
        <f t="shared" si="3"/>
        <v>51144.33</v>
      </c>
      <c r="H21" s="21">
        <f t="shared" si="0"/>
        <v>100575.324945</v>
      </c>
      <c r="I21" s="21">
        <f t="shared" si="1"/>
        <v>110632.8574395</v>
      </c>
      <c r="J21" s="19"/>
      <c r="K21" s="19"/>
      <c r="L21" s="21">
        <f t="shared" si="8"/>
        <v>110632.8574395</v>
      </c>
      <c r="M21" s="19"/>
      <c r="N21" s="21">
        <f t="shared" si="4"/>
        <v>0</v>
      </c>
      <c r="O21" s="19"/>
      <c r="P21" s="19"/>
      <c r="Q21" s="19"/>
      <c r="R21" s="19"/>
      <c r="S21" s="21">
        <f t="shared" si="5"/>
        <v>110632.8574395</v>
      </c>
      <c r="T21" s="320">
        <v>1</v>
      </c>
      <c r="U21" s="19">
        <f t="shared" si="6"/>
        <v>110632.8574395</v>
      </c>
      <c r="V21" s="21"/>
      <c r="W21" s="18">
        <v>1</v>
      </c>
      <c r="X21" s="218">
        <f t="shared" si="7"/>
        <v>100575.324945</v>
      </c>
      <c r="Y21" s="20"/>
      <c r="Z21" s="66"/>
      <c r="AA21" s="66"/>
    </row>
    <row r="22" spans="1:27" s="51" customFormat="1" ht="33.75">
      <c r="A22" s="112">
        <v>11</v>
      </c>
      <c r="B22" s="235" t="s">
        <v>341</v>
      </c>
      <c r="C22" s="352"/>
      <c r="D22" s="21">
        <v>17697</v>
      </c>
      <c r="E22" s="18">
        <v>2.89</v>
      </c>
      <c r="F22" s="19">
        <v>4</v>
      </c>
      <c r="G22" s="21">
        <f>D22*E22</f>
        <v>51144.33</v>
      </c>
      <c r="H22" s="21">
        <f t="shared" si="0"/>
        <v>100575.324945</v>
      </c>
      <c r="I22" s="21">
        <f t="shared" si="1"/>
        <v>110632.8574395</v>
      </c>
      <c r="J22" s="19"/>
      <c r="K22" s="19"/>
      <c r="L22" s="21">
        <f>I22+J22</f>
        <v>110632.8574395</v>
      </c>
      <c r="M22" s="19"/>
      <c r="N22" s="21">
        <f>D22*M22/100</f>
        <v>0</v>
      </c>
      <c r="O22" s="19"/>
      <c r="P22" s="19"/>
      <c r="Q22" s="19"/>
      <c r="R22" s="19"/>
      <c r="S22" s="21">
        <f>L22+N22+P22+Q22</f>
        <v>110632.8574395</v>
      </c>
      <c r="T22" s="320">
        <v>1.5</v>
      </c>
      <c r="U22" s="19">
        <f>S22*T22</f>
        <v>165949.28615925</v>
      </c>
      <c r="V22" s="21"/>
      <c r="W22" s="18">
        <v>1</v>
      </c>
      <c r="X22" s="218">
        <f t="shared" si="7"/>
        <v>100575.324945</v>
      </c>
      <c r="Y22" s="20"/>
      <c r="Z22" s="66"/>
      <c r="AA22" s="66"/>
    </row>
    <row r="23" spans="1:27" s="51" customFormat="1" ht="33.75">
      <c r="A23" s="112">
        <v>12</v>
      </c>
      <c r="B23" s="235" t="s">
        <v>341</v>
      </c>
      <c r="C23" s="352"/>
      <c r="D23" s="21">
        <v>17697</v>
      </c>
      <c r="E23" s="18">
        <v>2.89</v>
      </c>
      <c r="F23" s="19">
        <v>4</v>
      </c>
      <c r="G23" s="21">
        <f>D23*E23</f>
        <v>51144.33</v>
      </c>
      <c r="H23" s="21">
        <f t="shared" si="0"/>
        <v>100575.324945</v>
      </c>
      <c r="I23" s="21">
        <f t="shared" si="1"/>
        <v>110632.8574395</v>
      </c>
      <c r="J23" s="19"/>
      <c r="K23" s="19"/>
      <c r="L23" s="21">
        <f>I23+J23</f>
        <v>110632.8574395</v>
      </c>
      <c r="M23" s="19"/>
      <c r="N23" s="21">
        <f>D23*M23/100</f>
        <v>0</v>
      </c>
      <c r="O23" s="19"/>
      <c r="P23" s="19"/>
      <c r="Q23" s="19"/>
      <c r="R23" s="19"/>
      <c r="S23" s="21">
        <f>L23+N23+P23+Q23</f>
        <v>110632.8574395</v>
      </c>
      <c r="T23" s="320">
        <v>1.5</v>
      </c>
      <c r="U23" s="19">
        <f>S23*T23</f>
        <v>165949.28615925</v>
      </c>
      <c r="V23" s="21"/>
      <c r="W23" s="18">
        <v>1</v>
      </c>
      <c r="X23" s="218">
        <f t="shared" si="7"/>
        <v>100575.324945</v>
      </c>
      <c r="Y23" s="20"/>
      <c r="Z23" s="66"/>
      <c r="AA23" s="66"/>
    </row>
    <row r="24" spans="1:27" s="51" customFormat="1" ht="33.75">
      <c r="A24" s="112"/>
      <c r="B24" s="235" t="s">
        <v>341</v>
      </c>
      <c r="C24" s="71"/>
      <c r="D24" s="21">
        <v>17697</v>
      </c>
      <c r="E24" s="18">
        <v>2.89</v>
      </c>
      <c r="F24" s="19">
        <v>4</v>
      </c>
      <c r="G24" s="21">
        <f>D24*E24</f>
        <v>51144.33</v>
      </c>
      <c r="H24" s="21">
        <f t="shared" si="0"/>
        <v>100575.324945</v>
      </c>
      <c r="I24" s="21">
        <f>H24*1.1</f>
        <v>110632.8574395</v>
      </c>
      <c r="J24" s="19"/>
      <c r="K24" s="19"/>
      <c r="L24" s="21">
        <f>I24+J24</f>
        <v>110632.8574395</v>
      </c>
      <c r="M24" s="19"/>
      <c r="N24" s="21">
        <f>D24*M24/100</f>
        <v>0</v>
      </c>
      <c r="O24" s="19"/>
      <c r="P24" s="19"/>
      <c r="Q24" s="19"/>
      <c r="R24" s="19"/>
      <c r="S24" s="21">
        <f>L24+N24+P24+Q24</f>
        <v>110632.8574395</v>
      </c>
      <c r="T24" s="320">
        <v>0.5</v>
      </c>
      <c r="U24" s="19">
        <f>S24*T24</f>
        <v>55316.42871975</v>
      </c>
      <c r="V24" s="21"/>
      <c r="W24" s="18"/>
      <c r="X24" s="218"/>
      <c r="Y24" s="20"/>
      <c r="Z24" s="66"/>
      <c r="AA24" s="66"/>
    </row>
    <row r="25" spans="1:27" s="51" customFormat="1" ht="33.75">
      <c r="A25" s="222">
        <v>13</v>
      </c>
      <c r="B25" s="235" t="s">
        <v>341</v>
      </c>
      <c r="C25" s="66"/>
      <c r="D25" s="21">
        <v>17697</v>
      </c>
      <c r="E25" s="18">
        <v>2.89</v>
      </c>
      <c r="F25" s="19">
        <v>4</v>
      </c>
      <c r="G25" s="21">
        <f>D25*E25</f>
        <v>51144.33</v>
      </c>
      <c r="H25" s="21">
        <f t="shared" si="0"/>
        <v>100575.324945</v>
      </c>
      <c r="I25" s="21">
        <f t="shared" si="1"/>
        <v>110632.8574395</v>
      </c>
      <c r="J25" s="19"/>
      <c r="K25" s="19"/>
      <c r="L25" s="21">
        <f>I25+J25</f>
        <v>110632.8574395</v>
      </c>
      <c r="M25" s="19"/>
      <c r="N25" s="21">
        <f>D25*M25/100</f>
        <v>0</v>
      </c>
      <c r="O25" s="19"/>
      <c r="P25" s="19"/>
      <c r="Q25" s="19"/>
      <c r="R25" s="19"/>
      <c r="S25" s="21">
        <f>L25+N25+P25+Q25</f>
        <v>110632.8574395</v>
      </c>
      <c r="T25" s="320">
        <v>0.5</v>
      </c>
      <c r="U25" s="19">
        <f>S25*T25</f>
        <v>55316.42871975</v>
      </c>
      <c r="V25" s="21"/>
      <c r="W25" s="18">
        <v>1</v>
      </c>
      <c r="X25" s="218">
        <f t="shared" si="7"/>
        <v>100575.324945</v>
      </c>
      <c r="Y25" s="20"/>
      <c r="Z25" s="66"/>
      <c r="AA25" s="66"/>
    </row>
    <row r="26" spans="1:27" s="51" customFormat="1" ht="13.5">
      <c r="A26" s="112"/>
      <c r="B26" s="71" t="s">
        <v>154</v>
      </c>
      <c r="C26" s="71"/>
      <c r="D26" s="114"/>
      <c r="E26" s="18"/>
      <c r="F26" s="19"/>
      <c r="G26" s="21"/>
      <c r="H26" s="21">
        <f t="shared" si="0"/>
        <v>0</v>
      </c>
      <c r="I26" s="21">
        <f t="shared" si="1"/>
        <v>0</v>
      </c>
      <c r="J26" s="19"/>
      <c r="K26" s="19"/>
      <c r="L26" s="21">
        <f t="shared" si="8"/>
        <v>0</v>
      </c>
      <c r="M26" s="19"/>
      <c r="N26" s="21"/>
      <c r="O26" s="19"/>
      <c r="P26" s="19"/>
      <c r="Q26" s="19"/>
      <c r="R26" s="19"/>
      <c r="S26" s="21"/>
      <c r="T26" s="57">
        <f>SUM(T15:T25)</f>
        <v>13.5</v>
      </c>
      <c r="U26" s="117">
        <f>SUM(U15:U25)</f>
        <v>1493543.5754332498</v>
      </c>
      <c r="V26" s="57">
        <f>SUM(V15:V25)</f>
        <v>0</v>
      </c>
      <c r="W26" s="57">
        <f>SUM(W15:W25)</f>
        <v>10</v>
      </c>
      <c r="X26" s="117">
        <f>SUM(X15:X25)</f>
        <v>1005753.24945</v>
      </c>
      <c r="Y26" s="117"/>
      <c r="Z26" s="66"/>
      <c r="AA26" s="66"/>
    </row>
    <row r="27" spans="1:27" s="51" customFormat="1" ht="14.25">
      <c r="A27" s="112"/>
      <c r="B27" s="113" t="s">
        <v>181</v>
      </c>
      <c r="C27" s="71"/>
      <c r="D27" s="114"/>
      <c r="E27" s="18"/>
      <c r="F27" s="71"/>
      <c r="G27" s="114"/>
      <c r="H27" s="21">
        <f t="shared" si="0"/>
        <v>0</v>
      </c>
      <c r="I27" s="21">
        <f t="shared" si="1"/>
        <v>0</v>
      </c>
      <c r="J27" s="71"/>
      <c r="K27" s="71"/>
      <c r="L27" s="21">
        <f t="shared" si="8"/>
        <v>0</v>
      </c>
      <c r="M27" s="71"/>
      <c r="N27" s="114"/>
      <c r="O27" s="71"/>
      <c r="P27" s="71"/>
      <c r="Q27" s="71"/>
      <c r="R27" s="71"/>
      <c r="S27" s="114"/>
      <c r="T27" s="115"/>
      <c r="U27" s="71"/>
      <c r="V27" s="114"/>
      <c r="W27" s="115"/>
      <c r="X27" s="218">
        <f t="shared" si="7"/>
        <v>0</v>
      </c>
      <c r="Y27" s="20"/>
      <c r="Z27" s="66"/>
      <c r="AA27" s="66"/>
    </row>
    <row r="28" spans="1:27" s="51" customFormat="1" ht="33.75">
      <c r="A28" s="112">
        <v>14</v>
      </c>
      <c r="B28" s="235" t="s">
        <v>342</v>
      </c>
      <c r="C28" s="71"/>
      <c r="D28" s="21">
        <v>17697</v>
      </c>
      <c r="E28" s="18">
        <v>2.89</v>
      </c>
      <c r="F28" s="19">
        <v>4</v>
      </c>
      <c r="G28" s="21">
        <f>D28*E28</f>
        <v>51144.33</v>
      </c>
      <c r="H28" s="21">
        <f t="shared" si="0"/>
        <v>100575.324945</v>
      </c>
      <c r="I28" s="21">
        <f t="shared" si="1"/>
        <v>110632.8574395</v>
      </c>
      <c r="J28" s="19"/>
      <c r="K28" s="19"/>
      <c r="L28" s="21">
        <f t="shared" si="8"/>
        <v>110632.8574395</v>
      </c>
      <c r="M28" s="19"/>
      <c r="N28" s="21">
        <f>D28*M28/100</f>
        <v>0</v>
      </c>
      <c r="O28" s="19"/>
      <c r="P28" s="19"/>
      <c r="Q28" s="19"/>
      <c r="R28" s="19"/>
      <c r="S28" s="21">
        <f>L28+N28+P28+Q28</f>
        <v>110632.8574395</v>
      </c>
      <c r="T28" s="56">
        <v>1.25</v>
      </c>
      <c r="U28" s="19">
        <f>S28*T28</f>
        <v>138291.071799375</v>
      </c>
      <c r="V28" s="21"/>
      <c r="W28" s="18">
        <v>1</v>
      </c>
      <c r="X28" s="218">
        <f t="shared" si="7"/>
        <v>100575.324945</v>
      </c>
      <c r="Y28" s="20"/>
      <c r="Z28" s="66"/>
      <c r="AA28" s="66"/>
    </row>
    <row r="29" spans="1:27" s="51" customFormat="1" ht="26.25" customHeight="1">
      <c r="A29" s="112">
        <v>15</v>
      </c>
      <c r="B29" s="235" t="s">
        <v>343</v>
      </c>
      <c r="C29" s="71"/>
      <c r="D29" s="21">
        <v>17697</v>
      </c>
      <c r="E29" s="18">
        <v>2.89</v>
      </c>
      <c r="F29" s="19">
        <v>4</v>
      </c>
      <c r="G29" s="21">
        <f>D29*E29</f>
        <v>51144.33</v>
      </c>
      <c r="H29" s="21">
        <f t="shared" si="0"/>
        <v>100575.324945</v>
      </c>
      <c r="I29" s="21">
        <f t="shared" si="1"/>
        <v>110632.8574395</v>
      </c>
      <c r="J29" s="19"/>
      <c r="K29" s="19"/>
      <c r="L29" s="21">
        <f t="shared" si="8"/>
        <v>110632.8574395</v>
      </c>
      <c r="M29" s="19"/>
      <c r="N29" s="21"/>
      <c r="O29" s="19"/>
      <c r="P29" s="19"/>
      <c r="Q29" s="19"/>
      <c r="R29" s="19"/>
      <c r="S29" s="21">
        <f>L29+N29+P29+Q29</f>
        <v>110632.8574395</v>
      </c>
      <c r="T29" s="56">
        <v>1.5</v>
      </c>
      <c r="U29" s="19">
        <f>S29*T29</f>
        <v>165949.28615925</v>
      </c>
      <c r="V29" s="21"/>
      <c r="W29" s="18">
        <v>1</v>
      </c>
      <c r="X29" s="218">
        <f t="shared" si="7"/>
        <v>100575.324945</v>
      </c>
      <c r="Y29" s="20"/>
      <c r="Z29" s="66"/>
      <c r="AA29" s="66"/>
    </row>
    <row r="30" spans="1:27" s="51" customFormat="1" ht="22.5" customHeight="1">
      <c r="A30" s="112">
        <v>16</v>
      </c>
      <c r="B30" s="235" t="s">
        <v>342</v>
      </c>
      <c r="C30" s="71"/>
      <c r="D30" s="21">
        <v>17697</v>
      </c>
      <c r="E30" s="18">
        <v>2.89</v>
      </c>
      <c r="F30" s="19">
        <v>4</v>
      </c>
      <c r="G30" s="21">
        <f>D30*E30</f>
        <v>51144.33</v>
      </c>
      <c r="H30" s="21">
        <f t="shared" si="0"/>
        <v>100575.324945</v>
      </c>
      <c r="I30" s="21">
        <f t="shared" si="1"/>
        <v>110632.8574395</v>
      </c>
      <c r="J30" s="19"/>
      <c r="K30" s="19"/>
      <c r="L30" s="21">
        <f t="shared" si="8"/>
        <v>110632.8574395</v>
      </c>
      <c r="M30" s="19"/>
      <c r="N30" s="21"/>
      <c r="O30" s="19"/>
      <c r="P30" s="19"/>
      <c r="Q30" s="19"/>
      <c r="R30" s="19"/>
      <c r="S30" s="21">
        <f>L30+N30+P30+Q30</f>
        <v>110632.8574395</v>
      </c>
      <c r="T30" s="56">
        <v>1.25</v>
      </c>
      <c r="U30" s="19">
        <f>S30*T30</f>
        <v>138291.071799375</v>
      </c>
      <c r="V30" s="21"/>
      <c r="W30" s="18">
        <v>1</v>
      </c>
      <c r="X30" s="218">
        <f t="shared" si="7"/>
        <v>100575.324945</v>
      </c>
      <c r="Y30" s="20"/>
      <c r="Z30" s="66"/>
      <c r="AA30" s="66"/>
    </row>
    <row r="31" spans="1:27" s="51" customFormat="1" ht="13.5">
      <c r="A31" s="112"/>
      <c r="B31" s="353" t="s">
        <v>154</v>
      </c>
      <c r="C31" s="63"/>
      <c r="D31" s="22"/>
      <c r="E31" s="18"/>
      <c r="F31" s="22"/>
      <c r="G31" s="22"/>
      <c r="H31" s="21">
        <f t="shared" si="0"/>
        <v>0</v>
      </c>
      <c r="I31" s="21">
        <f t="shared" si="1"/>
        <v>0</v>
      </c>
      <c r="J31" s="22"/>
      <c r="K31" s="22"/>
      <c r="L31" s="21">
        <f t="shared" si="8"/>
        <v>0</v>
      </c>
      <c r="M31" s="22"/>
      <c r="N31" s="22"/>
      <c r="O31" s="22"/>
      <c r="P31" s="22"/>
      <c r="Q31" s="22"/>
      <c r="R31" s="22"/>
      <c r="S31" s="22"/>
      <c r="T31" s="57">
        <f>SUM(T28:T30)</f>
        <v>4</v>
      </c>
      <c r="U31" s="117">
        <f>SUM(U28:U30)</f>
        <v>442531.429758</v>
      </c>
      <c r="V31" s="57">
        <f>SUM(V28:V30)</f>
        <v>0</v>
      </c>
      <c r="W31" s="57">
        <f>SUM(W28:W30)</f>
        <v>3</v>
      </c>
      <c r="X31" s="117">
        <f>SUM(X28:X30)</f>
        <v>301725.974835</v>
      </c>
      <c r="Y31" s="117"/>
      <c r="Z31" s="66"/>
      <c r="AA31" s="66"/>
    </row>
    <row r="32" spans="1:27" s="51" customFormat="1" ht="14.25">
      <c r="A32" s="112"/>
      <c r="B32" s="113" t="s">
        <v>344</v>
      </c>
      <c r="C32" s="63"/>
      <c r="D32" s="63"/>
      <c r="E32" s="18"/>
      <c r="F32" s="63"/>
      <c r="G32" s="63"/>
      <c r="H32" s="21">
        <f t="shared" si="0"/>
        <v>0</v>
      </c>
      <c r="I32" s="21">
        <f t="shared" si="1"/>
        <v>0</v>
      </c>
      <c r="J32" s="63"/>
      <c r="K32" s="63"/>
      <c r="L32" s="21">
        <f t="shared" si="8"/>
        <v>0</v>
      </c>
      <c r="M32" s="63"/>
      <c r="N32" s="63"/>
      <c r="O32" s="63"/>
      <c r="P32" s="63"/>
      <c r="Q32" s="63"/>
      <c r="R32" s="63"/>
      <c r="S32" s="63"/>
      <c r="T32" s="63"/>
      <c r="U32" s="71"/>
      <c r="V32" s="63"/>
      <c r="W32" s="115"/>
      <c r="X32" s="218">
        <f t="shared" si="7"/>
        <v>0</v>
      </c>
      <c r="Y32" s="20"/>
      <c r="Z32" s="66"/>
      <c r="AA32" s="66"/>
    </row>
    <row r="33" spans="1:27" s="51" customFormat="1" ht="33.75">
      <c r="A33" s="112">
        <v>19</v>
      </c>
      <c r="B33" s="235" t="s">
        <v>341</v>
      </c>
      <c r="C33" s="71"/>
      <c r="D33" s="21">
        <v>17697</v>
      </c>
      <c r="E33" s="18">
        <v>2.89</v>
      </c>
      <c r="F33" s="19">
        <v>4</v>
      </c>
      <c r="G33" s="21">
        <f>D33*E33</f>
        <v>51144.33</v>
      </c>
      <c r="H33" s="21">
        <f t="shared" si="0"/>
        <v>100575.324945</v>
      </c>
      <c r="I33" s="21">
        <f t="shared" si="1"/>
        <v>110632.8574395</v>
      </c>
      <c r="J33" s="19"/>
      <c r="K33" s="19"/>
      <c r="L33" s="21">
        <f t="shared" si="8"/>
        <v>110632.8574395</v>
      </c>
      <c r="M33" s="19"/>
      <c r="N33" s="21">
        <f>D33*M33/100</f>
        <v>0</v>
      </c>
      <c r="O33" s="19"/>
      <c r="P33" s="19"/>
      <c r="Q33" s="19"/>
      <c r="R33" s="19"/>
      <c r="S33" s="21">
        <f>L33+N33+P33+Q33</f>
        <v>110632.8574395</v>
      </c>
      <c r="T33" s="320">
        <v>1</v>
      </c>
      <c r="U33" s="19">
        <f>S33*T33</f>
        <v>110632.8574395</v>
      </c>
      <c r="V33" s="21"/>
      <c r="W33" s="18">
        <v>1</v>
      </c>
      <c r="X33" s="218">
        <f t="shared" si="7"/>
        <v>100575.324945</v>
      </c>
      <c r="Y33" s="20"/>
      <c r="Z33" s="66"/>
      <c r="AA33" s="66"/>
    </row>
    <row r="34" spans="1:27" s="51" customFormat="1" ht="33.75">
      <c r="A34" s="112">
        <v>20</v>
      </c>
      <c r="B34" s="235" t="s">
        <v>341</v>
      </c>
      <c r="C34" s="71"/>
      <c r="D34" s="21">
        <v>17697</v>
      </c>
      <c r="E34" s="18">
        <v>2.89</v>
      </c>
      <c r="F34" s="19">
        <v>4</v>
      </c>
      <c r="G34" s="21">
        <f>D34*E34</f>
        <v>51144.33</v>
      </c>
      <c r="H34" s="21">
        <f t="shared" si="0"/>
        <v>100575.324945</v>
      </c>
      <c r="I34" s="21">
        <f t="shared" si="1"/>
        <v>110632.8574395</v>
      </c>
      <c r="J34" s="19"/>
      <c r="K34" s="19"/>
      <c r="L34" s="21">
        <f t="shared" si="8"/>
        <v>110632.8574395</v>
      </c>
      <c r="M34" s="19"/>
      <c r="N34" s="21">
        <f>D34*M34/100</f>
        <v>0</v>
      </c>
      <c r="O34" s="19"/>
      <c r="P34" s="19"/>
      <c r="Q34" s="19"/>
      <c r="R34" s="19"/>
      <c r="S34" s="21">
        <f>L34+N34+P34+Q34</f>
        <v>110632.8574395</v>
      </c>
      <c r="T34" s="320">
        <v>1</v>
      </c>
      <c r="U34" s="19">
        <f>S34*T34</f>
        <v>110632.8574395</v>
      </c>
      <c r="V34" s="21"/>
      <c r="W34" s="18">
        <v>1</v>
      </c>
      <c r="X34" s="218">
        <f t="shared" si="7"/>
        <v>100575.324945</v>
      </c>
      <c r="Y34" s="20"/>
      <c r="Z34" s="66"/>
      <c r="AA34" s="66"/>
    </row>
    <row r="35" spans="1:27" s="51" customFormat="1" ht="12.75">
      <c r="A35" s="112"/>
      <c r="B35" s="353" t="s">
        <v>154</v>
      </c>
      <c r="C35" s="63"/>
      <c r="D35" s="63"/>
      <c r="E35" s="18"/>
      <c r="F35" s="63"/>
      <c r="G35" s="63"/>
      <c r="H35" s="21">
        <f t="shared" si="0"/>
        <v>0</v>
      </c>
      <c r="I35" s="21">
        <f t="shared" si="1"/>
        <v>0</v>
      </c>
      <c r="J35" s="63"/>
      <c r="K35" s="63"/>
      <c r="L35" s="21">
        <f t="shared" si="8"/>
        <v>0</v>
      </c>
      <c r="M35" s="63"/>
      <c r="N35" s="63"/>
      <c r="O35" s="63"/>
      <c r="P35" s="63"/>
      <c r="Q35" s="63"/>
      <c r="R35" s="63"/>
      <c r="S35" s="63"/>
      <c r="T35" s="28">
        <f>SUM(T33:T34)</f>
        <v>2</v>
      </c>
      <c r="U35" s="58">
        <f>SUM(U33:U34)</f>
        <v>221265.714879</v>
      </c>
      <c r="V35" s="58"/>
      <c r="W35" s="28">
        <f>SUM(W33:W34)</f>
        <v>2</v>
      </c>
      <c r="X35" s="218">
        <f>SUM(X33:X34)</f>
        <v>201150.64989</v>
      </c>
      <c r="Y35" s="20"/>
      <c r="Z35" s="66"/>
      <c r="AA35" s="66"/>
    </row>
    <row r="36" spans="1:27" s="51" customFormat="1" ht="15.75">
      <c r="A36" s="112"/>
      <c r="B36" s="116" t="s">
        <v>6</v>
      </c>
      <c r="C36" s="63"/>
      <c r="D36" s="63"/>
      <c r="E36" s="18"/>
      <c r="F36" s="63"/>
      <c r="G36" s="63"/>
      <c r="H36" s="21">
        <f t="shared" si="0"/>
        <v>0</v>
      </c>
      <c r="I36" s="21">
        <f t="shared" si="1"/>
        <v>0</v>
      </c>
      <c r="J36" s="63"/>
      <c r="K36" s="63"/>
      <c r="L36" s="21"/>
      <c r="M36" s="63"/>
      <c r="N36" s="63"/>
      <c r="O36" s="63"/>
      <c r="P36" s="63"/>
      <c r="Q36" s="63"/>
      <c r="R36" s="63"/>
      <c r="S36" s="63"/>
      <c r="T36" s="28"/>
      <c r="U36" s="58"/>
      <c r="V36" s="26"/>
      <c r="W36" s="25"/>
      <c r="X36" s="218">
        <f t="shared" si="7"/>
        <v>0</v>
      </c>
      <c r="Y36" s="20"/>
      <c r="Z36" s="66"/>
      <c r="AA36" s="66"/>
    </row>
    <row r="37" spans="1:27" s="51" customFormat="1" ht="33.75">
      <c r="A37" s="112">
        <v>21</v>
      </c>
      <c r="B37" s="235" t="s">
        <v>341</v>
      </c>
      <c r="C37" s="71"/>
      <c r="D37" s="21">
        <v>17697</v>
      </c>
      <c r="E37" s="18">
        <v>2.89</v>
      </c>
      <c r="F37" s="19">
        <v>4</v>
      </c>
      <c r="G37" s="21">
        <f aca="true" t="shared" si="9" ref="G37:G43">D37*E37</f>
        <v>51144.33</v>
      </c>
      <c r="H37" s="21">
        <f t="shared" si="0"/>
        <v>100575.324945</v>
      </c>
      <c r="I37" s="21">
        <f t="shared" si="1"/>
        <v>110632.8574395</v>
      </c>
      <c r="J37" s="19"/>
      <c r="K37" s="19"/>
      <c r="L37" s="21">
        <f aca="true" t="shared" si="10" ref="L37:L43">I37+J37</f>
        <v>110632.8574395</v>
      </c>
      <c r="M37" s="19"/>
      <c r="N37" s="21">
        <f aca="true" t="shared" si="11" ref="N37:N43">D37*M37/100</f>
        <v>0</v>
      </c>
      <c r="O37" s="19"/>
      <c r="P37" s="19"/>
      <c r="Q37" s="19"/>
      <c r="R37" s="19"/>
      <c r="S37" s="21">
        <f aca="true" t="shared" si="12" ref="S37:S43">L37+N37+P37+Q37</f>
        <v>110632.8574395</v>
      </c>
      <c r="T37" s="56">
        <v>1.5</v>
      </c>
      <c r="U37" s="19">
        <f aca="true" t="shared" si="13" ref="U37:U43">S37*T37</f>
        <v>165949.28615925</v>
      </c>
      <c r="V37" s="21"/>
      <c r="W37" s="18">
        <v>1</v>
      </c>
      <c r="X37" s="218">
        <f t="shared" si="7"/>
        <v>100575.324945</v>
      </c>
      <c r="Y37" s="20"/>
      <c r="Z37" s="66"/>
      <c r="AA37" s="66"/>
    </row>
    <row r="38" spans="1:27" s="51" customFormat="1" ht="33.75">
      <c r="A38" s="112"/>
      <c r="B38" s="235" t="s">
        <v>341</v>
      </c>
      <c r="C38" s="71"/>
      <c r="D38" s="21">
        <v>17697</v>
      </c>
      <c r="E38" s="18">
        <v>2.89</v>
      </c>
      <c r="F38" s="19">
        <v>4</v>
      </c>
      <c r="G38" s="21">
        <f t="shared" si="9"/>
        <v>51144.33</v>
      </c>
      <c r="H38" s="21">
        <f t="shared" si="0"/>
        <v>100575.324945</v>
      </c>
      <c r="I38" s="21">
        <f>H38*1.1</f>
        <v>110632.8574395</v>
      </c>
      <c r="J38" s="19"/>
      <c r="K38" s="19"/>
      <c r="L38" s="21">
        <f t="shared" si="10"/>
        <v>110632.8574395</v>
      </c>
      <c r="M38" s="19"/>
      <c r="N38" s="21">
        <f t="shared" si="11"/>
        <v>0</v>
      </c>
      <c r="O38" s="19"/>
      <c r="P38" s="19"/>
      <c r="Q38" s="19"/>
      <c r="R38" s="19"/>
      <c r="S38" s="21">
        <f t="shared" si="12"/>
        <v>110632.8574395</v>
      </c>
      <c r="T38" s="56">
        <v>0.5</v>
      </c>
      <c r="U38" s="19">
        <f t="shared" si="13"/>
        <v>55316.42871975</v>
      </c>
      <c r="V38" s="21"/>
      <c r="W38" s="18"/>
      <c r="X38" s="218"/>
      <c r="Y38" s="20"/>
      <c r="Z38" s="66"/>
      <c r="AA38" s="66"/>
    </row>
    <row r="39" spans="1:27" s="51" customFormat="1" ht="33.75">
      <c r="A39" s="112"/>
      <c r="B39" s="235" t="s">
        <v>341</v>
      </c>
      <c r="C39" s="71"/>
      <c r="D39" s="21">
        <v>17697</v>
      </c>
      <c r="E39" s="18">
        <v>2.89</v>
      </c>
      <c r="F39" s="19">
        <v>4</v>
      </c>
      <c r="G39" s="21">
        <f t="shared" si="9"/>
        <v>51144.33</v>
      </c>
      <c r="H39" s="21">
        <f t="shared" si="0"/>
        <v>100575.324945</v>
      </c>
      <c r="I39" s="21">
        <f>H39*1.1</f>
        <v>110632.8574395</v>
      </c>
      <c r="J39" s="19"/>
      <c r="K39" s="19"/>
      <c r="L39" s="21">
        <f t="shared" si="10"/>
        <v>110632.8574395</v>
      </c>
      <c r="M39" s="19"/>
      <c r="N39" s="21">
        <f t="shared" si="11"/>
        <v>0</v>
      </c>
      <c r="O39" s="19"/>
      <c r="P39" s="19"/>
      <c r="Q39" s="19"/>
      <c r="R39" s="19"/>
      <c r="S39" s="21">
        <f t="shared" si="12"/>
        <v>110632.8574395</v>
      </c>
      <c r="T39" s="56">
        <v>0.25</v>
      </c>
      <c r="U39" s="19">
        <f t="shared" si="13"/>
        <v>27658.214359875</v>
      </c>
      <c r="V39" s="21"/>
      <c r="W39" s="18"/>
      <c r="X39" s="218"/>
      <c r="Y39" s="20"/>
      <c r="Z39" s="66"/>
      <c r="AA39" s="66"/>
    </row>
    <row r="40" spans="1:27" s="51" customFormat="1" ht="33.75">
      <c r="A40" s="112"/>
      <c r="B40" s="235" t="s">
        <v>341</v>
      </c>
      <c r="C40" s="71"/>
      <c r="D40" s="21">
        <v>17697</v>
      </c>
      <c r="E40" s="18">
        <v>2.89</v>
      </c>
      <c r="F40" s="19">
        <v>4</v>
      </c>
      <c r="G40" s="21">
        <f t="shared" si="9"/>
        <v>51144.33</v>
      </c>
      <c r="H40" s="21">
        <f t="shared" si="0"/>
        <v>100575.324945</v>
      </c>
      <c r="I40" s="21">
        <f>H40*1.1</f>
        <v>110632.8574395</v>
      </c>
      <c r="J40" s="19"/>
      <c r="K40" s="19"/>
      <c r="L40" s="21">
        <f t="shared" si="10"/>
        <v>110632.8574395</v>
      </c>
      <c r="M40" s="19"/>
      <c r="N40" s="21">
        <f t="shared" si="11"/>
        <v>0</v>
      </c>
      <c r="O40" s="19"/>
      <c r="P40" s="19"/>
      <c r="Q40" s="19"/>
      <c r="R40" s="19"/>
      <c r="S40" s="21">
        <f t="shared" si="12"/>
        <v>110632.8574395</v>
      </c>
      <c r="T40" s="56">
        <v>0.25</v>
      </c>
      <c r="U40" s="19">
        <f t="shared" si="13"/>
        <v>27658.214359875</v>
      </c>
      <c r="V40" s="21"/>
      <c r="W40" s="18"/>
      <c r="X40" s="218"/>
      <c r="Y40" s="20"/>
      <c r="Z40" s="66"/>
      <c r="AA40" s="66"/>
    </row>
    <row r="41" spans="1:27" s="51" customFormat="1" ht="33.75">
      <c r="A41" s="112">
        <v>22</v>
      </c>
      <c r="B41" s="235" t="s">
        <v>341</v>
      </c>
      <c r="C41" s="71"/>
      <c r="D41" s="21">
        <v>17697</v>
      </c>
      <c r="E41" s="18">
        <v>2.89</v>
      </c>
      <c r="F41" s="19">
        <v>4</v>
      </c>
      <c r="G41" s="21">
        <f t="shared" si="9"/>
        <v>51144.33</v>
      </c>
      <c r="H41" s="21">
        <f t="shared" si="0"/>
        <v>100575.324945</v>
      </c>
      <c r="I41" s="21">
        <f t="shared" si="1"/>
        <v>110632.8574395</v>
      </c>
      <c r="J41" s="19"/>
      <c r="K41" s="19"/>
      <c r="L41" s="21">
        <f t="shared" si="10"/>
        <v>110632.8574395</v>
      </c>
      <c r="M41" s="19"/>
      <c r="N41" s="21">
        <f t="shared" si="11"/>
        <v>0</v>
      </c>
      <c r="O41" s="19"/>
      <c r="P41" s="19"/>
      <c r="Q41" s="19"/>
      <c r="R41" s="19"/>
      <c r="S41" s="21">
        <f t="shared" si="12"/>
        <v>110632.8574395</v>
      </c>
      <c r="T41" s="56">
        <v>0.25</v>
      </c>
      <c r="U41" s="19">
        <f t="shared" si="13"/>
        <v>27658.214359875</v>
      </c>
      <c r="V41" s="21"/>
      <c r="W41" s="18"/>
      <c r="X41" s="218"/>
      <c r="Y41" s="20"/>
      <c r="Z41" s="66"/>
      <c r="AA41" s="66"/>
    </row>
    <row r="42" spans="1:27" s="51" customFormat="1" ht="33.75">
      <c r="A42" s="112"/>
      <c r="B42" s="235" t="s">
        <v>341</v>
      </c>
      <c r="C42" s="66"/>
      <c r="D42" s="21">
        <v>17697</v>
      </c>
      <c r="E42" s="18">
        <v>2.89</v>
      </c>
      <c r="F42" s="19">
        <v>4</v>
      </c>
      <c r="G42" s="21">
        <f t="shared" si="9"/>
        <v>51144.33</v>
      </c>
      <c r="H42" s="21">
        <f t="shared" si="0"/>
        <v>100575.324945</v>
      </c>
      <c r="I42" s="21">
        <f>H42*1.1</f>
        <v>110632.8574395</v>
      </c>
      <c r="J42" s="19"/>
      <c r="K42" s="19"/>
      <c r="L42" s="21">
        <f t="shared" si="10"/>
        <v>110632.8574395</v>
      </c>
      <c r="M42" s="19"/>
      <c r="N42" s="21">
        <f t="shared" si="11"/>
        <v>0</v>
      </c>
      <c r="O42" s="19"/>
      <c r="P42" s="19"/>
      <c r="Q42" s="19"/>
      <c r="R42" s="19"/>
      <c r="S42" s="21">
        <f t="shared" si="12"/>
        <v>110632.8574395</v>
      </c>
      <c r="T42" s="56">
        <v>0.75</v>
      </c>
      <c r="U42" s="19">
        <f t="shared" si="13"/>
        <v>82974.643079625</v>
      </c>
      <c r="V42" s="21"/>
      <c r="W42" s="18"/>
      <c r="X42" s="218"/>
      <c r="Y42" s="20"/>
      <c r="Z42" s="66"/>
      <c r="AA42" s="66"/>
    </row>
    <row r="43" spans="1:27" s="51" customFormat="1" ht="33.75">
      <c r="A43" s="112">
        <v>23</v>
      </c>
      <c r="B43" s="235" t="s">
        <v>341</v>
      </c>
      <c r="C43" s="71"/>
      <c r="D43" s="21">
        <v>17697</v>
      </c>
      <c r="E43" s="18">
        <v>2.89</v>
      </c>
      <c r="F43" s="19">
        <v>4</v>
      </c>
      <c r="G43" s="21">
        <f t="shared" si="9"/>
        <v>51144.33</v>
      </c>
      <c r="H43" s="21">
        <f t="shared" si="0"/>
        <v>100575.324945</v>
      </c>
      <c r="I43" s="21">
        <f t="shared" si="1"/>
        <v>110632.8574395</v>
      </c>
      <c r="J43" s="19"/>
      <c r="K43" s="19"/>
      <c r="L43" s="21">
        <f t="shared" si="10"/>
        <v>110632.8574395</v>
      </c>
      <c r="M43" s="19"/>
      <c r="N43" s="21">
        <f t="shared" si="11"/>
        <v>0</v>
      </c>
      <c r="O43" s="19"/>
      <c r="P43" s="19"/>
      <c r="Q43" s="19"/>
      <c r="R43" s="19"/>
      <c r="S43" s="21">
        <f t="shared" si="12"/>
        <v>110632.8574395</v>
      </c>
      <c r="T43" s="56">
        <v>1.5</v>
      </c>
      <c r="U43" s="19">
        <f t="shared" si="13"/>
        <v>165949.28615925</v>
      </c>
      <c r="V43" s="21"/>
      <c r="W43" s="18">
        <v>1</v>
      </c>
      <c r="X43" s="218">
        <f t="shared" si="7"/>
        <v>100575.324945</v>
      </c>
      <c r="Y43" s="20"/>
      <c r="Z43" s="66"/>
      <c r="AA43" s="66"/>
    </row>
    <row r="44" spans="1:27" s="51" customFormat="1" ht="14.25" customHeight="1">
      <c r="A44" s="112"/>
      <c r="B44" s="66"/>
      <c r="C44" s="66" t="s">
        <v>85</v>
      </c>
      <c r="D44" s="66"/>
      <c r="E44" s="66"/>
      <c r="F44" s="66"/>
      <c r="G44" s="21"/>
      <c r="H44" s="21">
        <f t="shared" si="0"/>
        <v>0</v>
      </c>
      <c r="I44" s="21">
        <f t="shared" si="1"/>
        <v>0</v>
      </c>
      <c r="J44" s="19"/>
      <c r="K44" s="19"/>
      <c r="L44" s="21"/>
      <c r="M44" s="19"/>
      <c r="N44" s="21"/>
      <c r="O44" s="19"/>
      <c r="P44" s="19"/>
      <c r="Q44" s="19"/>
      <c r="R44" s="19"/>
      <c r="S44" s="21"/>
      <c r="T44" s="28">
        <f>SUM(T37:T43)</f>
        <v>5</v>
      </c>
      <c r="U44" s="58">
        <f>SUM(U37:U43)</f>
        <v>553164.2871975</v>
      </c>
      <c r="V44" s="28">
        <f>SUM(V37:V43)</f>
        <v>0</v>
      </c>
      <c r="W44" s="28">
        <f>SUM(W37:W43)</f>
        <v>2</v>
      </c>
      <c r="X44" s="58">
        <f>SUM(X37:X43)</f>
        <v>201150.64989</v>
      </c>
      <c r="Y44" s="20"/>
      <c r="Z44" s="66"/>
      <c r="AA44" s="66"/>
    </row>
    <row r="45" spans="1:27" s="51" customFormat="1" ht="14.25" customHeight="1">
      <c r="A45" s="112"/>
      <c r="B45" s="418" t="s">
        <v>212</v>
      </c>
      <c r="C45" s="419"/>
      <c r="D45" s="419"/>
      <c r="E45" s="419"/>
      <c r="F45" s="420"/>
      <c r="G45" s="63"/>
      <c r="H45" s="21">
        <f t="shared" si="0"/>
        <v>0</v>
      </c>
      <c r="I45" s="21">
        <f t="shared" si="1"/>
        <v>0</v>
      </c>
      <c r="J45" s="63"/>
      <c r="K45" s="63"/>
      <c r="L45" s="21"/>
      <c r="M45" s="63"/>
      <c r="N45" s="63"/>
      <c r="O45" s="63"/>
      <c r="P45" s="63"/>
      <c r="Q45" s="63"/>
      <c r="R45" s="63"/>
      <c r="S45" s="66"/>
      <c r="T45" s="66"/>
      <c r="U45" s="48"/>
      <c r="V45" s="66"/>
      <c r="W45" s="66"/>
      <c r="X45" s="218">
        <f t="shared" si="7"/>
        <v>0</v>
      </c>
      <c r="Y45" s="20"/>
      <c r="Z45" s="66"/>
      <c r="AA45" s="66"/>
    </row>
    <row r="46" spans="1:27" s="51" customFormat="1" ht="12.75">
      <c r="A46" s="112">
        <v>24</v>
      </c>
      <c r="B46" s="354" t="s">
        <v>345</v>
      </c>
      <c r="C46" s="63"/>
      <c r="D46" s="63">
        <v>17697</v>
      </c>
      <c r="E46" s="18">
        <v>2.89</v>
      </c>
      <c r="F46" s="63">
        <v>4</v>
      </c>
      <c r="G46" s="63">
        <f>D46*E46</f>
        <v>51144.33</v>
      </c>
      <c r="H46" s="21">
        <f t="shared" si="0"/>
        <v>100575.324945</v>
      </c>
      <c r="I46" s="21">
        <f t="shared" si="1"/>
        <v>110632.8574395</v>
      </c>
      <c r="J46" s="63"/>
      <c r="K46" s="63"/>
      <c r="L46" s="21">
        <f>I46+J46</f>
        <v>110632.8574395</v>
      </c>
      <c r="M46" s="63"/>
      <c r="N46" s="63"/>
      <c r="O46" s="63"/>
      <c r="P46" s="63"/>
      <c r="Q46" s="63"/>
      <c r="R46" s="63"/>
      <c r="S46" s="21">
        <f>L46+N46+P46+Q46</f>
        <v>110632.8574395</v>
      </c>
      <c r="T46" s="18">
        <v>0.5</v>
      </c>
      <c r="U46" s="19">
        <f>S46*T46</f>
        <v>55316.42871975</v>
      </c>
      <c r="V46" s="21"/>
      <c r="W46" s="64"/>
      <c r="X46" s="218"/>
      <c r="Y46" s="20"/>
      <c r="Z46" s="66"/>
      <c r="AA46" s="66"/>
    </row>
    <row r="47" spans="1:27" s="51" customFormat="1" ht="12.75">
      <c r="A47" s="112"/>
      <c r="B47" s="354" t="s">
        <v>345</v>
      </c>
      <c r="C47" s="71"/>
      <c r="D47" s="63">
        <v>17697</v>
      </c>
      <c r="E47" s="18">
        <v>2.89</v>
      </c>
      <c r="F47" s="63">
        <v>4</v>
      </c>
      <c r="G47" s="63">
        <f>D47*E47</f>
        <v>51144.33</v>
      </c>
      <c r="H47" s="21">
        <f t="shared" si="0"/>
        <v>100575.324945</v>
      </c>
      <c r="I47" s="21">
        <f>H47*1.1</f>
        <v>110632.8574395</v>
      </c>
      <c r="J47" s="63"/>
      <c r="K47" s="63"/>
      <c r="L47" s="21">
        <f>I47+J47</f>
        <v>110632.8574395</v>
      </c>
      <c r="M47" s="63"/>
      <c r="N47" s="63"/>
      <c r="O47" s="63"/>
      <c r="P47" s="63"/>
      <c r="Q47" s="63"/>
      <c r="R47" s="63"/>
      <c r="S47" s="21">
        <f>L47+N47+P47+Q47</f>
        <v>110632.8574395</v>
      </c>
      <c r="T47" s="18">
        <v>0.5</v>
      </c>
      <c r="U47" s="19">
        <f>S47*T47</f>
        <v>55316.42871975</v>
      </c>
      <c r="V47" s="21"/>
      <c r="W47" s="64"/>
      <c r="X47" s="218"/>
      <c r="Y47" s="20"/>
      <c r="Z47" s="66"/>
      <c r="AA47" s="66"/>
    </row>
    <row r="48" spans="1:27" s="51" customFormat="1" ht="12.75">
      <c r="A48" s="112"/>
      <c r="B48" s="354"/>
      <c r="C48" s="71" t="s">
        <v>16</v>
      </c>
      <c r="D48" s="63"/>
      <c r="E48" s="18"/>
      <c r="F48" s="63"/>
      <c r="G48" s="63"/>
      <c r="H48" s="21">
        <f t="shared" si="0"/>
        <v>0</v>
      </c>
      <c r="I48" s="21">
        <f t="shared" si="1"/>
        <v>0</v>
      </c>
      <c r="J48" s="63"/>
      <c r="K48" s="63"/>
      <c r="L48" s="21"/>
      <c r="M48" s="63"/>
      <c r="N48" s="63"/>
      <c r="O48" s="63"/>
      <c r="P48" s="63"/>
      <c r="Q48" s="63"/>
      <c r="R48" s="63"/>
      <c r="S48" s="21"/>
      <c r="T48" s="18">
        <f>SUM(T46:T47)</f>
        <v>1</v>
      </c>
      <c r="U48" s="19"/>
      <c r="V48" s="21"/>
      <c r="W48" s="64"/>
      <c r="X48" s="218">
        <f t="shared" si="7"/>
        <v>0</v>
      </c>
      <c r="Y48" s="20"/>
      <c r="Z48" s="66"/>
      <c r="AA48" s="66"/>
    </row>
    <row r="49" spans="1:27" s="51" customFormat="1" ht="12.75">
      <c r="A49" s="112"/>
      <c r="B49" s="381" t="s">
        <v>346</v>
      </c>
      <c r="C49" s="382"/>
      <c r="D49" s="382"/>
      <c r="E49" s="383"/>
      <c r="F49" s="63"/>
      <c r="G49" s="63"/>
      <c r="H49" s="21">
        <f t="shared" si="0"/>
        <v>0</v>
      </c>
      <c r="I49" s="21">
        <f t="shared" si="1"/>
        <v>0</v>
      </c>
      <c r="J49" s="63"/>
      <c r="K49" s="63"/>
      <c r="L49" s="21"/>
      <c r="M49" s="63"/>
      <c r="N49" s="63"/>
      <c r="O49" s="63"/>
      <c r="P49" s="63"/>
      <c r="Q49" s="63"/>
      <c r="R49" s="63"/>
      <c r="S49" s="21"/>
      <c r="T49" s="18"/>
      <c r="U49" s="19"/>
      <c r="V49" s="21"/>
      <c r="W49" s="64"/>
      <c r="X49" s="218">
        <f t="shared" si="7"/>
        <v>0</v>
      </c>
      <c r="Y49" s="20"/>
      <c r="Z49" s="66"/>
      <c r="AA49" s="66"/>
    </row>
    <row r="50" spans="1:27" s="131" customFormat="1" ht="12.75">
      <c r="A50" s="112">
        <v>25</v>
      </c>
      <c r="B50" s="354" t="s">
        <v>345</v>
      </c>
      <c r="C50" s="124"/>
      <c r="D50" s="21">
        <v>17697</v>
      </c>
      <c r="E50" s="18">
        <v>2.89</v>
      </c>
      <c r="F50" s="19">
        <v>4</v>
      </c>
      <c r="G50" s="21">
        <f>D50*E50</f>
        <v>51144.33</v>
      </c>
      <c r="H50" s="21">
        <f t="shared" si="0"/>
        <v>100575.324945</v>
      </c>
      <c r="I50" s="21">
        <f t="shared" si="1"/>
        <v>110632.8574395</v>
      </c>
      <c r="J50" s="19"/>
      <c r="K50" s="19"/>
      <c r="L50" s="21">
        <f>I50+J50</f>
        <v>110632.8574395</v>
      </c>
      <c r="M50" s="19"/>
      <c r="N50" s="21">
        <f>D50*M50/100</f>
        <v>0</v>
      </c>
      <c r="O50" s="19"/>
      <c r="P50" s="19"/>
      <c r="Q50" s="19"/>
      <c r="R50" s="19"/>
      <c r="S50" s="21">
        <f>L50+N50+P50+Q50</f>
        <v>110632.8574395</v>
      </c>
      <c r="T50" s="56">
        <v>1</v>
      </c>
      <c r="U50" s="19">
        <f>S50*T50</f>
        <v>110632.8574395</v>
      </c>
      <c r="V50" s="21"/>
      <c r="W50" s="18">
        <v>1</v>
      </c>
      <c r="X50" s="218">
        <v>100575</v>
      </c>
      <c r="Y50" s="20"/>
      <c r="Z50" s="66"/>
      <c r="AA50" s="66"/>
    </row>
    <row r="51" spans="1:27" s="51" customFormat="1" ht="12.75">
      <c r="A51" s="112"/>
      <c r="B51" s="124"/>
      <c r="C51" s="124"/>
      <c r="D51" s="128"/>
      <c r="E51" s="129"/>
      <c r="F51" s="19"/>
      <c r="G51" s="21"/>
      <c r="H51" s="21">
        <f t="shared" si="0"/>
        <v>0</v>
      </c>
      <c r="I51" s="21">
        <f t="shared" si="1"/>
        <v>0</v>
      </c>
      <c r="J51" s="19"/>
      <c r="K51" s="19"/>
      <c r="L51" s="21"/>
      <c r="M51" s="19"/>
      <c r="N51" s="21"/>
      <c r="O51" s="19"/>
      <c r="P51" s="19"/>
      <c r="Q51" s="19"/>
      <c r="R51" s="19"/>
      <c r="S51" s="21"/>
      <c r="T51" s="56"/>
      <c r="U51" s="19"/>
      <c r="V51" s="21"/>
      <c r="W51" s="18"/>
      <c r="X51" s="218">
        <f t="shared" si="7"/>
        <v>0</v>
      </c>
      <c r="Y51" s="20"/>
      <c r="Z51" s="66"/>
      <c r="AA51" s="66"/>
    </row>
    <row r="52" spans="1:27" s="51" customFormat="1" ht="12.75">
      <c r="A52" s="112"/>
      <c r="B52" s="381" t="s">
        <v>347</v>
      </c>
      <c r="C52" s="382"/>
      <c r="D52" s="382"/>
      <c r="E52" s="382"/>
      <c r="F52" s="383"/>
      <c r="G52" s="21"/>
      <c r="H52" s="21">
        <f t="shared" si="0"/>
        <v>0</v>
      </c>
      <c r="I52" s="21">
        <f t="shared" si="1"/>
        <v>0</v>
      </c>
      <c r="J52" s="19"/>
      <c r="K52" s="19"/>
      <c r="L52" s="21"/>
      <c r="M52" s="19"/>
      <c r="N52" s="21"/>
      <c r="O52" s="19"/>
      <c r="P52" s="19"/>
      <c r="Q52" s="19"/>
      <c r="R52" s="19"/>
      <c r="S52" s="21"/>
      <c r="T52" s="56"/>
      <c r="U52" s="19"/>
      <c r="V52" s="21"/>
      <c r="W52" s="18"/>
      <c r="X52" s="218">
        <f t="shared" si="7"/>
        <v>0</v>
      </c>
      <c r="Y52" s="20"/>
      <c r="Z52" s="66"/>
      <c r="AA52" s="66"/>
    </row>
    <row r="53" spans="1:27" s="51" customFormat="1" ht="12.75">
      <c r="A53" s="112">
        <v>26</v>
      </c>
      <c r="B53" s="354" t="s">
        <v>345</v>
      </c>
      <c r="C53" s="66" t="s">
        <v>89</v>
      </c>
      <c r="D53" s="21">
        <v>17697</v>
      </c>
      <c r="E53" s="18">
        <v>2.89</v>
      </c>
      <c r="F53" s="19">
        <v>4</v>
      </c>
      <c r="G53" s="21">
        <f>D53*E53</f>
        <v>51144.33</v>
      </c>
      <c r="H53" s="21">
        <f t="shared" si="0"/>
        <v>100575.324945</v>
      </c>
      <c r="I53" s="21">
        <f t="shared" si="1"/>
        <v>110632.8574395</v>
      </c>
      <c r="J53" s="19"/>
      <c r="K53" s="19"/>
      <c r="L53" s="21">
        <f>I53+J53</f>
        <v>110632.8574395</v>
      </c>
      <c r="M53" s="19"/>
      <c r="N53" s="21">
        <f>D53*M53/100</f>
        <v>0</v>
      </c>
      <c r="O53" s="19"/>
      <c r="P53" s="19"/>
      <c r="Q53" s="19"/>
      <c r="R53" s="19"/>
      <c r="S53" s="21">
        <f>L53+N53+P53+Q53</f>
        <v>110632.8574395</v>
      </c>
      <c r="T53" s="56">
        <v>1</v>
      </c>
      <c r="U53" s="19">
        <f>S53*T53</f>
        <v>110632.8574395</v>
      </c>
      <c r="V53" s="21"/>
      <c r="W53" s="18">
        <v>1</v>
      </c>
      <c r="X53" s="218">
        <v>100575</v>
      </c>
      <c r="Y53" s="20"/>
      <c r="Z53" s="66"/>
      <c r="AA53" s="66"/>
    </row>
    <row r="54" spans="1:27" s="51" customFormat="1" ht="13.5" customHeight="1">
      <c r="A54" s="112"/>
      <c r="B54" s="15"/>
      <c r="C54" s="63"/>
      <c r="D54" s="63"/>
      <c r="E54" s="18"/>
      <c r="F54" s="63"/>
      <c r="G54" s="63"/>
      <c r="H54" s="21">
        <f t="shared" si="0"/>
        <v>0</v>
      </c>
      <c r="I54" s="21">
        <f t="shared" si="1"/>
        <v>0</v>
      </c>
      <c r="J54" s="63"/>
      <c r="K54" s="63"/>
      <c r="L54" s="21">
        <f aca="true" t="shared" si="14" ref="L54:L59">I54+J54</f>
        <v>0</v>
      </c>
      <c r="M54" s="63"/>
      <c r="N54" s="63"/>
      <c r="O54" s="63"/>
      <c r="P54" s="63"/>
      <c r="Q54" s="63"/>
      <c r="R54" s="63"/>
      <c r="S54" s="63"/>
      <c r="T54" s="115"/>
      <c r="U54" s="71"/>
      <c r="V54" s="63"/>
      <c r="W54" s="115"/>
      <c r="X54" s="218">
        <f t="shared" si="7"/>
        <v>0</v>
      </c>
      <c r="Y54" s="20"/>
      <c r="Z54" s="66"/>
      <c r="AA54" s="66"/>
    </row>
    <row r="55" spans="1:27" s="51" customFormat="1" ht="14.25">
      <c r="A55" s="112"/>
      <c r="B55" s="113" t="s">
        <v>225</v>
      </c>
      <c r="C55" s="63"/>
      <c r="D55" s="63"/>
      <c r="E55" s="18"/>
      <c r="F55" s="63"/>
      <c r="G55" s="63"/>
      <c r="H55" s="21">
        <f t="shared" si="0"/>
        <v>0</v>
      </c>
      <c r="I55" s="21">
        <f t="shared" si="1"/>
        <v>0</v>
      </c>
      <c r="J55" s="63"/>
      <c r="K55" s="63"/>
      <c r="L55" s="21">
        <f t="shared" si="14"/>
        <v>0</v>
      </c>
      <c r="M55" s="63"/>
      <c r="N55" s="63"/>
      <c r="O55" s="63"/>
      <c r="P55" s="63"/>
      <c r="Q55" s="63"/>
      <c r="R55" s="63"/>
      <c r="S55" s="63"/>
      <c r="T55" s="115"/>
      <c r="U55" s="71"/>
      <c r="V55" s="63"/>
      <c r="W55" s="115"/>
      <c r="X55" s="218">
        <f t="shared" si="7"/>
        <v>0</v>
      </c>
      <c r="Y55" s="20"/>
      <c r="Z55" s="66"/>
      <c r="AA55" s="66"/>
    </row>
    <row r="56" spans="1:27" s="51" customFormat="1" ht="33.75">
      <c r="A56" s="112">
        <v>27</v>
      </c>
      <c r="B56" s="235" t="s">
        <v>341</v>
      </c>
      <c r="C56" s="63"/>
      <c r="D56" s="21">
        <v>17697</v>
      </c>
      <c r="E56" s="18">
        <v>2.89</v>
      </c>
      <c r="F56" s="19">
        <v>4</v>
      </c>
      <c r="G56" s="21">
        <f>D56*E56</f>
        <v>51144.33</v>
      </c>
      <c r="H56" s="21">
        <f t="shared" si="0"/>
        <v>100575.324945</v>
      </c>
      <c r="I56" s="21">
        <f t="shared" si="1"/>
        <v>110632.8574395</v>
      </c>
      <c r="J56" s="19"/>
      <c r="K56" s="19"/>
      <c r="L56" s="21">
        <f t="shared" si="14"/>
        <v>110632.8574395</v>
      </c>
      <c r="M56" s="19"/>
      <c r="N56" s="21">
        <f>D56*M56/100</f>
        <v>0</v>
      </c>
      <c r="O56" s="19"/>
      <c r="P56" s="19"/>
      <c r="Q56" s="19"/>
      <c r="R56" s="19"/>
      <c r="S56" s="21">
        <f>L56+N56+P56+Q56</f>
        <v>110632.8574395</v>
      </c>
      <c r="T56" s="56">
        <v>1</v>
      </c>
      <c r="U56" s="19">
        <f>S56*T56</f>
        <v>110632.8574395</v>
      </c>
      <c r="V56" s="21"/>
      <c r="W56" s="18">
        <v>1</v>
      </c>
      <c r="X56" s="218">
        <f t="shared" si="7"/>
        <v>100575.324945</v>
      </c>
      <c r="Y56" s="20"/>
      <c r="Z56" s="66"/>
      <c r="AA56" s="66"/>
    </row>
    <row r="57" spans="1:27" s="51" customFormat="1" ht="33.75">
      <c r="A57" s="112">
        <v>28</v>
      </c>
      <c r="B57" s="235" t="s">
        <v>341</v>
      </c>
      <c r="C57" s="71"/>
      <c r="D57" s="21">
        <v>17697</v>
      </c>
      <c r="E57" s="18">
        <v>2.89</v>
      </c>
      <c r="F57" s="19">
        <v>4</v>
      </c>
      <c r="G57" s="21">
        <f>D57*E57</f>
        <v>51144.33</v>
      </c>
      <c r="H57" s="21">
        <f t="shared" si="0"/>
        <v>100575.324945</v>
      </c>
      <c r="I57" s="21">
        <f t="shared" si="1"/>
        <v>110632.8574395</v>
      </c>
      <c r="J57" s="19"/>
      <c r="K57" s="19"/>
      <c r="L57" s="21">
        <f t="shared" si="14"/>
        <v>110632.8574395</v>
      </c>
      <c r="M57" s="19"/>
      <c r="N57" s="21">
        <f>D57*M57/100</f>
        <v>0</v>
      </c>
      <c r="O57" s="19"/>
      <c r="P57" s="19"/>
      <c r="Q57" s="19"/>
      <c r="R57" s="19"/>
      <c r="S57" s="21">
        <f>L57+N57+P57+Q57</f>
        <v>110632.8574395</v>
      </c>
      <c r="T57" s="56">
        <v>1</v>
      </c>
      <c r="U57" s="19">
        <f>S57*T57</f>
        <v>110632.8574395</v>
      </c>
      <c r="V57" s="21"/>
      <c r="W57" s="18">
        <v>1</v>
      </c>
      <c r="X57" s="218">
        <f t="shared" si="7"/>
        <v>100575.324945</v>
      </c>
      <c r="Y57" s="20"/>
      <c r="Z57" s="66"/>
      <c r="AA57" s="66"/>
    </row>
    <row r="58" spans="1:27" s="49" customFormat="1" ht="12.75">
      <c r="A58" s="23"/>
      <c r="B58" s="27" t="s">
        <v>154</v>
      </c>
      <c r="C58" s="17"/>
      <c r="D58" s="17"/>
      <c r="E58" s="18"/>
      <c r="F58" s="22"/>
      <c r="G58" s="22"/>
      <c r="H58" s="22"/>
      <c r="I58" s="21">
        <f>(G58*10%)+G58</f>
        <v>0</v>
      </c>
      <c r="J58" s="22"/>
      <c r="K58" s="22"/>
      <c r="L58" s="21">
        <f t="shared" si="14"/>
        <v>0</v>
      </c>
      <c r="M58" s="22"/>
      <c r="N58" s="22"/>
      <c r="O58" s="22"/>
      <c r="P58" s="22"/>
      <c r="Q58" s="22"/>
      <c r="R58" s="22"/>
      <c r="S58" s="22"/>
      <c r="T58" s="28">
        <f>SUM(T56:T57)</f>
        <v>2</v>
      </c>
      <c r="U58" s="58">
        <f>SUM(U56:U57)</f>
        <v>221265.714879</v>
      </c>
      <c r="V58" s="28"/>
      <c r="W58" s="28">
        <f>SUM(W56:W57)</f>
        <v>2</v>
      </c>
      <c r="X58" s="239">
        <f>SUM(X56:X57)</f>
        <v>201150.64989</v>
      </c>
      <c r="Y58" s="20"/>
      <c r="Z58" s="1"/>
      <c r="AA58" s="1"/>
    </row>
    <row r="59" spans="1:25" ht="12.75">
      <c r="A59" s="23"/>
      <c r="B59" s="27" t="s">
        <v>151</v>
      </c>
      <c r="C59" s="27"/>
      <c r="D59" s="17"/>
      <c r="E59" s="18"/>
      <c r="F59" s="22"/>
      <c r="G59" s="22"/>
      <c r="H59" s="22"/>
      <c r="I59" s="21">
        <f>(G59*10%)+G59</f>
        <v>0</v>
      </c>
      <c r="J59" s="22"/>
      <c r="K59" s="22"/>
      <c r="L59" s="21">
        <f t="shared" si="14"/>
        <v>0</v>
      </c>
      <c r="M59" s="22"/>
      <c r="N59" s="22"/>
      <c r="O59" s="22"/>
      <c r="P59" s="22"/>
      <c r="Q59" s="22"/>
      <c r="R59" s="22"/>
      <c r="S59" s="22"/>
      <c r="T59" s="25">
        <f>T13+T26+T31+T35+T44+T48+T50+T53+T58</f>
        <v>30.5</v>
      </c>
      <c r="U59" s="26">
        <f>U13+U26+U31+U35+U44+U48+U50+U53+U58</f>
        <v>3290224.4370257496</v>
      </c>
      <c r="V59" s="25">
        <f>V13+V26+V31+V35+V44+V48+V50+V53+V58</f>
        <v>0</v>
      </c>
      <c r="W59" s="25">
        <f>W13+W26+W31+W35+W44+W48+W50+W53+W58</f>
        <v>22</v>
      </c>
      <c r="X59" s="26">
        <f>X13+X26+X31+X35+X44+X48+X50+X53+X58</f>
        <v>2249269.173955</v>
      </c>
      <c r="Y59" s="58"/>
    </row>
    <row r="60" spans="3:25" ht="12.75">
      <c r="C60" s="94" t="s">
        <v>231</v>
      </c>
      <c r="D60" s="94"/>
      <c r="E60" s="108"/>
      <c r="F60" s="94"/>
      <c r="G60" s="94" t="s">
        <v>320</v>
      </c>
      <c r="H60" s="94"/>
      <c r="I60" s="94"/>
      <c r="U60" s="126"/>
      <c r="V60" s="126"/>
      <c r="W60" s="126"/>
      <c r="X60" s="126"/>
      <c r="Y60" s="126"/>
    </row>
    <row r="61" spans="3:11" ht="12.75">
      <c r="C61" s="94" t="s">
        <v>321</v>
      </c>
      <c r="D61" s="94"/>
      <c r="E61" s="108"/>
      <c r="F61" s="94"/>
      <c r="G61" s="360" t="s">
        <v>234</v>
      </c>
      <c r="H61" s="360"/>
      <c r="I61" s="360"/>
      <c r="J61" s="94"/>
      <c r="K61" s="94"/>
    </row>
    <row r="62" spans="3:11" ht="12.75">
      <c r="C62" s="94" t="s">
        <v>235</v>
      </c>
      <c r="D62" s="94"/>
      <c r="E62" s="108"/>
      <c r="F62" s="94"/>
      <c r="G62" s="360" t="s">
        <v>236</v>
      </c>
      <c r="H62" s="360"/>
      <c r="I62" s="360"/>
      <c r="J62" s="94"/>
      <c r="K62" s="94"/>
    </row>
    <row r="63" spans="3:11" ht="12.75">
      <c r="C63" s="94" t="s">
        <v>46</v>
      </c>
      <c r="D63" s="94"/>
      <c r="E63" s="108"/>
      <c r="F63" s="94"/>
      <c r="G63" s="361" t="s">
        <v>237</v>
      </c>
      <c r="H63" s="361"/>
      <c r="I63" s="361"/>
      <c r="J63" s="94"/>
      <c r="K63" s="94"/>
    </row>
    <row r="64" spans="10:11" ht="12.75">
      <c r="J64" s="94"/>
      <c r="K64" s="94"/>
    </row>
    <row r="65" spans="3:11" ht="12.75">
      <c r="C65" s="94"/>
      <c r="D65" s="94"/>
      <c r="E65" s="108"/>
      <c r="F65" s="94"/>
      <c r="G65" s="360"/>
      <c r="H65" s="360"/>
      <c r="I65" s="360"/>
      <c r="J65" s="94"/>
      <c r="K65" s="94"/>
    </row>
    <row r="66" spans="3:11" ht="12.75">
      <c r="C66" s="94"/>
      <c r="D66" s="94"/>
      <c r="E66" s="108"/>
      <c r="F66" s="94"/>
      <c r="G66" s="94"/>
      <c r="H66" s="94"/>
      <c r="I66" s="94"/>
      <c r="J66" s="94"/>
      <c r="K66" s="94"/>
    </row>
  </sheetData>
  <sheetProtection/>
  <mergeCells count="30">
    <mergeCell ref="A5:A8"/>
    <mergeCell ref="D5:D8"/>
    <mergeCell ref="E5:E8"/>
    <mergeCell ref="F5:F8"/>
    <mergeCell ref="B5:B8"/>
    <mergeCell ref="T5:T8"/>
    <mergeCell ref="Y5:Y8"/>
    <mergeCell ref="G5:G8"/>
    <mergeCell ref="B49:E49"/>
    <mergeCell ref="C5:C8"/>
    <mergeCell ref="Q6:R7"/>
    <mergeCell ref="W5:X6"/>
    <mergeCell ref="W7:W8"/>
    <mergeCell ref="X7:X8"/>
    <mergeCell ref="J5:R5"/>
    <mergeCell ref="V5:V8"/>
    <mergeCell ref="B52:F52"/>
    <mergeCell ref="G63:I63"/>
    <mergeCell ref="O6:P7"/>
    <mergeCell ref="B45:F45"/>
    <mergeCell ref="U5:U8"/>
    <mergeCell ref="I5:I8"/>
    <mergeCell ref="G61:I61"/>
    <mergeCell ref="G62:I62"/>
    <mergeCell ref="G65:I65"/>
    <mergeCell ref="M6:N7"/>
    <mergeCell ref="J6:K7"/>
    <mergeCell ref="H5:H8"/>
    <mergeCell ref="L6:L8"/>
    <mergeCell ref="S5:S8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37"/>
  <sheetViews>
    <sheetView zoomScale="120" zoomScaleNormal="120" zoomScalePageLayoutView="0" workbookViewId="0" topLeftCell="A115">
      <selection activeCell="M136" sqref="M136:O136"/>
    </sheetView>
  </sheetViews>
  <sheetFormatPr defaultColWidth="9.00390625" defaultRowHeight="12.75"/>
  <cols>
    <col min="1" max="1" width="4.75390625" style="1" customWidth="1"/>
    <col min="2" max="2" width="13.75390625" style="1" customWidth="1"/>
    <col min="3" max="3" width="5.875" style="4" customWidth="1"/>
    <col min="4" max="4" width="3.75390625" style="1" customWidth="1"/>
    <col min="5" max="5" width="14.625" style="1" customWidth="1"/>
    <col min="6" max="6" width="8.00390625" style="1" customWidth="1"/>
    <col min="7" max="7" width="5.875" style="1" customWidth="1"/>
    <col min="8" max="8" width="5.25390625" style="1" customWidth="1"/>
    <col min="9" max="10" width="7.625" style="1" customWidth="1"/>
    <col min="11" max="11" width="8.00390625" style="1" customWidth="1"/>
    <col min="12" max="12" width="5.75390625" style="1" customWidth="1"/>
    <col min="13" max="13" width="6.875" style="1" customWidth="1"/>
    <col min="14" max="14" width="8.25390625" style="1" customWidth="1"/>
    <col min="15" max="15" width="4.125" style="1" customWidth="1"/>
    <col min="16" max="16" width="6.00390625" style="1" customWidth="1"/>
    <col min="17" max="17" width="1.75390625" style="1" hidden="1" customWidth="1"/>
    <col min="18" max="18" width="7.875" style="1" customWidth="1"/>
    <col min="19" max="19" width="7.625" style="1" customWidth="1"/>
    <col min="20" max="20" width="10.625" style="1" customWidth="1"/>
    <col min="21" max="21" width="7.875" style="1" customWidth="1"/>
    <col min="22" max="22" width="10.625" style="1" customWidth="1"/>
    <col min="23" max="23" width="6.00390625" style="1" customWidth="1"/>
    <col min="24" max="24" width="9.625" style="1" customWidth="1"/>
    <col min="25" max="25" width="15.75390625" style="1" customWidth="1"/>
    <col min="26" max="26" width="14.25390625" style="1" customWidth="1"/>
    <col min="27" max="16384" width="9.125" style="1" customWidth="1"/>
  </cols>
  <sheetData>
    <row r="1" spans="2:24" ht="13.5">
      <c r="B1" s="430" t="s">
        <v>113</v>
      </c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4" ht="13.5">
      <c r="B2" s="46"/>
      <c r="C2" s="47"/>
      <c r="D2" s="47"/>
      <c r="E2" s="47"/>
      <c r="F2" s="47"/>
      <c r="G2" s="47"/>
      <c r="H2" s="47"/>
      <c r="I2" s="47"/>
      <c r="J2" s="47"/>
      <c r="K2" s="2"/>
      <c r="L2" s="2"/>
      <c r="M2" s="2"/>
      <c r="N2" s="2"/>
      <c r="O2" s="2" t="s">
        <v>331</v>
      </c>
      <c r="P2" s="2"/>
      <c r="Q2" s="2"/>
      <c r="R2" s="2"/>
      <c r="S2" s="2"/>
      <c r="T2" s="2"/>
      <c r="U2" s="2"/>
      <c r="V2" s="2"/>
      <c r="W2" s="2"/>
      <c r="X2" s="2"/>
    </row>
    <row r="3" spans="2:24" ht="13.5">
      <c r="B3" s="46"/>
      <c r="C3" s="47"/>
      <c r="D3" s="47"/>
      <c r="E3" s="47"/>
      <c r="F3" s="47"/>
      <c r="G3" s="47"/>
      <c r="H3" s="47"/>
      <c r="I3" s="47"/>
      <c r="J3" s="47"/>
      <c r="K3" s="2"/>
      <c r="L3" s="2"/>
      <c r="M3" s="2"/>
      <c r="N3" s="2"/>
      <c r="O3" s="2" t="s">
        <v>115</v>
      </c>
      <c r="P3" s="2"/>
      <c r="Q3" s="31"/>
      <c r="R3" s="2"/>
      <c r="S3" s="2"/>
      <c r="T3" s="2"/>
      <c r="U3" s="2"/>
      <c r="V3" s="2"/>
      <c r="W3" s="2"/>
      <c r="X3" s="2"/>
    </row>
    <row r="4" spans="2:24" ht="13.5">
      <c r="B4" s="46"/>
      <c r="C4" s="47"/>
      <c r="D4" s="47"/>
      <c r="E4" s="47"/>
      <c r="F4" s="47"/>
      <c r="G4" s="47"/>
      <c r="H4" s="47"/>
      <c r="I4" s="47"/>
      <c r="J4" s="4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0" customFormat="1" ht="12.75" customHeight="1">
      <c r="A5" s="439" t="str">
        <f>'[1]тариф сан'!$A$5</f>
        <v>р/с №</v>
      </c>
      <c r="B5" s="440" t="s">
        <v>348</v>
      </c>
      <c r="C5" s="443" t="s">
        <v>349</v>
      </c>
      <c r="D5" s="446" t="s">
        <v>350</v>
      </c>
      <c r="E5" s="357" t="s">
        <v>351</v>
      </c>
      <c r="F5" s="364" t="s">
        <v>352</v>
      </c>
      <c r="G5" s="364" t="s">
        <v>353</v>
      </c>
      <c r="H5" s="364" t="s">
        <v>354</v>
      </c>
      <c r="I5" s="364" t="s">
        <v>355</v>
      </c>
      <c r="J5" s="364" t="s">
        <v>356</v>
      </c>
      <c r="K5" s="364" t="s">
        <v>357</v>
      </c>
      <c r="L5" s="357" t="s">
        <v>358</v>
      </c>
      <c r="M5" s="359"/>
      <c r="N5" s="364" t="s">
        <v>359</v>
      </c>
      <c r="O5" s="435" t="s">
        <v>360</v>
      </c>
      <c r="P5" s="436"/>
      <c r="Q5" s="364" t="s">
        <v>21</v>
      </c>
      <c r="R5" s="357" t="s">
        <v>22</v>
      </c>
      <c r="S5" s="357" t="s">
        <v>11</v>
      </c>
      <c r="T5" s="357" t="s">
        <v>133</v>
      </c>
      <c r="U5" s="425" t="s">
        <v>136</v>
      </c>
      <c r="V5" s="364" t="s">
        <v>137</v>
      </c>
      <c r="W5" s="384" t="s">
        <v>138</v>
      </c>
      <c r="X5" s="384"/>
    </row>
    <row r="6" spans="1:30" s="10" customFormat="1" ht="19.5" customHeight="1">
      <c r="A6" s="385"/>
      <c r="B6" s="441"/>
      <c r="C6" s="444"/>
      <c r="D6" s="447"/>
      <c r="E6" s="367"/>
      <c r="F6" s="428"/>
      <c r="G6" s="428"/>
      <c r="H6" s="428"/>
      <c r="I6" s="428"/>
      <c r="J6" s="379"/>
      <c r="K6" s="428"/>
      <c r="L6" s="359"/>
      <c r="M6" s="359"/>
      <c r="N6" s="379"/>
      <c r="O6" s="437"/>
      <c r="P6" s="438"/>
      <c r="Q6" s="428"/>
      <c r="R6" s="367"/>
      <c r="S6" s="367"/>
      <c r="T6" s="367"/>
      <c r="U6" s="426"/>
      <c r="V6" s="379"/>
      <c r="W6" s="384"/>
      <c r="X6" s="384"/>
      <c r="AD6" s="221"/>
    </row>
    <row r="7" spans="1:24" s="10" customFormat="1" ht="54.75" customHeight="1">
      <c r="A7" s="386"/>
      <c r="B7" s="442"/>
      <c r="C7" s="445"/>
      <c r="D7" s="448"/>
      <c r="E7" s="367"/>
      <c r="F7" s="429"/>
      <c r="G7" s="429"/>
      <c r="H7" s="429"/>
      <c r="I7" s="429"/>
      <c r="J7" s="380"/>
      <c r="K7" s="429"/>
      <c r="L7" s="8" t="s">
        <v>12</v>
      </c>
      <c r="M7" s="9" t="s">
        <v>129</v>
      </c>
      <c r="N7" s="380"/>
      <c r="O7" s="8" t="s">
        <v>12</v>
      </c>
      <c r="P7" s="9" t="s">
        <v>129</v>
      </c>
      <c r="Q7" s="429"/>
      <c r="R7" s="367"/>
      <c r="S7" s="367"/>
      <c r="T7" s="367"/>
      <c r="U7" s="426"/>
      <c r="V7" s="379"/>
      <c r="W7" s="12" t="s">
        <v>139</v>
      </c>
      <c r="X7" s="12" t="s">
        <v>140</v>
      </c>
    </row>
    <row r="8" spans="1:24" s="10" customFormat="1" ht="11.25">
      <c r="A8" s="7">
        <v>1</v>
      </c>
      <c r="B8" s="13">
        <v>2</v>
      </c>
      <c r="C8" s="11">
        <v>3</v>
      </c>
      <c r="D8" s="13">
        <v>4</v>
      </c>
      <c r="E8" s="7">
        <v>5</v>
      </c>
      <c r="F8" s="13">
        <v>6</v>
      </c>
      <c r="G8" s="7">
        <v>7</v>
      </c>
      <c r="H8" s="13">
        <v>8</v>
      </c>
      <c r="I8" s="7">
        <v>9</v>
      </c>
      <c r="J8" s="7"/>
      <c r="K8" s="7"/>
      <c r="L8" s="13">
        <v>10</v>
      </c>
      <c r="M8" s="7">
        <v>11</v>
      </c>
      <c r="N8" s="7">
        <v>12</v>
      </c>
      <c r="O8" s="13">
        <v>13</v>
      </c>
      <c r="P8" s="7">
        <v>14</v>
      </c>
      <c r="Q8" s="13">
        <v>15</v>
      </c>
      <c r="R8" s="7">
        <v>16</v>
      </c>
      <c r="S8" s="13">
        <v>17</v>
      </c>
      <c r="T8" s="7">
        <v>18</v>
      </c>
      <c r="U8" s="427"/>
      <c r="V8" s="380"/>
      <c r="W8" s="14">
        <v>19</v>
      </c>
      <c r="X8" s="14">
        <v>20</v>
      </c>
    </row>
    <row r="9" spans="1:24" s="10" customFormat="1" ht="13.5" customHeight="1">
      <c r="A9" s="7"/>
      <c r="B9" s="15"/>
      <c r="C9" s="16"/>
      <c r="D9" s="13"/>
      <c r="E9" s="7"/>
      <c r="F9" s="13"/>
      <c r="G9" s="7"/>
      <c r="H9" s="13"/>
      <c r="I9" s="7"/>
      <c r="J9" s="7"/>
      <c r="K9" s="7"/>
      <c r="L9" s="13"/>
      <c r="M9" s="7"/>
      <c r="N9" s="7"/>
      <c r="O9" s="13"/>
      <c r="P9" s="7"/>
      <c r="Q9" s="13"/>
      <c r="R9" s="7"/>
      <c r="S9" s="13"/>
      <c r="T9" s="7"/>
      <c r="U9" s="143"/>
      <c r="V9" s="13"/>
      <c r="W9" s="7"/>
      <c r="X9" s="7"/>
    </row>
    <row r="10" spans="1:24" ht="12.75">
      <c r="A10" s="17">
        <v>1</v>
      </c>
      <c r="B10" s="55" t="s">
        <v>0</v>
      </c>
      <c r="C10" s="18" t="s">
        <v>149</v>
      </c>
      <c r="D10" s="315"/>
      <c r="E10" s="261"/>
      <c r="F10" s="20">
        <v>17697</v>
      </c>
      <c r="G10" s="34">
        <v>3.45</v>
      </c>
      <c r="H10" s="19" t="s">
        <v>35</v>
      </c>
      <c r="I10" s="21">
        <f>F10*G10</f>
        <v>61054.65</v>
      </c>
      <c r="J10" s="21">
        <f>I10*2.34</f>
        <v>142867.881</v>
      </c>
      <c r="K10" s="21">
        <f>J10*1.1</f>
        <v>157154.6691</v>
      </c>
      <c r="L10" s="19"/>
      <c r="M10" s="19"/>
      <c r="N10" s="21">
        <f>K10</f>
        <v>157154.6691</v>
      </c>
      <c r="O10" s="19"/>
      <c r="P10" s="19"/>
      <c r="Q10" s="19"/>
      <c r="R10" s="21">
        <f>N10+P10</f>
        <v>157154.6691</v>
      </c>
      <c r="S10" s="18">
        <v>1</v>
      </c>
      <c r="T10" s="21">
        <f>R10</f>
        <v>157154.6691</v>
      </c>
      <c r="U10" s="144">
        <f>V10/T10</f>
        <v>1.0000021055690034</v>
      </c>
      <c r="V10" s="19">
        <v>157155</v>
      </c>
      <c r="W10" s="64">
        <v>1</v>
      </c>
      <c r="X10" s="19">
        <f>V10</f>
        <v>157155</v>
      </c>
    </row>
    <row r="11" spans="1:24" ht="12.75">
      <c r="A11" s="17">
        <v>2</v>
      </c>
      <c r="B11" s="55" t="s">
        <v>70</v>
      </c>
      <c r="C11" s="11" t="s">
        <v>312</v>
      </c>
      <c r="D11" s="20"/>
      <c r="E11" s="20"/>
      <c r="F11" s="19">
        <v>17697</v>
      </c>
      <c r="G11" s="18">
        <v>4.12</v>
      </c>
      <c r="H11" s="19" t="s">
        <v>35</v>
      </c>
      <c r="I11" s="21">
        <f>F11*G11</f>
        <v>72911.64</v>
      </c>
      <c r="J11" s="21">
        <f>I11*3.42</f>
        <v>249357.8088</v>
      </c>
      <c r="K11" s="21">
        <f>J11*1.1</f>
        <v>274293.58968000003</v>
      </c>
      <c r="L11" s="19"/>
      <c r="M11" s="19"/>
      <c r="N11" s="21">
        <f>K11</f>
        <v>274293.58968000003</v>
      </c>
      <c r="O11" s="19"/>
      <c r="P11" s="19"/>
      <c r="Q11" s="19"/>
      <c r="R11" s="21">
        <f>N11+P11</f>
        <v>274293.58968000003</v>
      </c>
      <c r="S11" s="18">
        <v>0.5</v>
      </c>
      <c r="T11" s="21">
        <f>R11</f>
        <v>274293.58968000003</v>
      </c>
      <c r="U11" s="144">
        <v>0.5</v>
      </c>
      <c r="V11" s="19"/>
      <c r="W11" s="64"/>
      <c r="X11" s="19"/>
    </row>
    <row r="12" spans="1:24" ht="12.75">
      <c r="A12" s="17">
        <v>3</v>
      </c>
      <c r="B12" s="55" t="s">
        <v>0</v>
      </c>
      <c r="C12" s="11" t="s">
        <v>211</v>
      </c>
      <c r="D12" s="20"/>
      <c r="E12" s="20"/>
      <c r="F12" s="19">
        <v>17697</v>
      </c>
      <c r="G12" s="18">
        <v>3.61</v>
      </c>
      <c r="H12" s="19" t="s">
        <v>35</v>
      </c>
      <c r="I12" s="21">
        <f>F12*G12</f>
        <v>63886.17</v>
      </c>
      <c r="J12" s="21">
        <f>I12*2.34</f>
        <v>149493.6378</v>
      </c>
      <c r="K12" s="21">
        <f>J12*1.1</f>
        <v>164443.00158</v>
      </c>
      <c r="L12" s="19"/>
      <c r="M12" s="19"/>
      <c r="N12" s="21">
        <f>K12</f>
        <v>164443.00158</v>
      </c>
      <c r="O12" s="19"/>
      <c r="P12" s="19"/>
      <c r="Q12" s="19"/>
      <c r="R12" s="21">
        <f>N12+P12</f>
        <v>164443.00158</v>
      </c>
      <c r="S12" s="18">
        <v>1</v>
      </c>
      <c r="T12" s="21">
        <f>R12</f>
        <v>164443.00158</v>
      </c>
      <c r="U12" s="144">
        <f>V12/T12</f>
        <v>0.9999999903918075</v>
      </c>
      <c r="V12" s="19">
        <v>164443</v>
      </c>
      <c r="W12" s="64">
        <v>1</v>
      </c>
      <c r="X12" s="19">
        <v>240000</v>
      </c>
    </row>
    <row r="13" spans="1:24" ht="22.5">
      <c r="A13" s="17">
        <v>4</v>
      </c>
      <c r="B13" s="316" t="s">
        <v>361</v>
      </c>
      <c r="C13" s="11"/>
      <c r="D13" s="20"/>
      <c r="E13" s="71"/>
      <c r="F13" s="19">
        <v>17697</v>
      </c>
      <c r="G13" s="18">
        <v>2.81</v>
      </c>
      <c r="H13" s="19" t="s">
        <v>72</v>
      </c>
      <c r="I13" s="21">
        <f>F13*G13</f>
        <v>49728.57</v>
      </c>
      <c r="J13" s="21">
        <f>I13*1.75</f>
        <v>87024.9975</v>
      </c>
      <c r="K13" s="21">
        <f>J13*1.1</f>
        <v>95727.49725</v>
      </c>
      <c r="L13" s="19"/>
      <c r="M13" s="19"/>
      <c r="N13" s="21">
        <f>K13+M13</f>
        <v>95727.49725</v>
      </c>
      <c r="O13" s="19">
        <v>30</v>
      </c>
      <c r="P13" s="19">
        <f>17697*30%</f>
        <v>5309.099999999999</v>
      </c>
      <c r="Q13" s="19"/>
      <c r="R13" s="21">
        <f>N13+P13</f>
        <v>101036.59725</v>
      </c>
      <c r="S13" s="18">
        <v>1</v>
      </c>
      <c r="T13" s="21">
        <f>R13*S13</f>
        <v>101036.59725</v>
      </c>
      <c r="U13" s="144"/>
      <c r="V13" s="19">
        <f>T13</f>
        <v>101036.59725</v>
      </c>
      <c r="W13" s="64">
        <v>1</v>
      </c>
      <c r="X13" s="19">
        <v>101037</v>
      </c>
    </row>
    <row r="14" spans="1:24" ht="12.75">
      <c r="A14" s="17"/>
      <c r="B14" s="356" t="s">
        <v>154</v>
      </c>
      <c r="C14" s="317"/>
      <c r="D14" s="318"/>
      <c r="E14" s="318"/>
      <c r="F14" s="319"/>
      <c r="G14" s="18"/>
      <c r="H14" s="19"/>
      <c r="I14" s="21"/>
      <c r="J14" s="21"/>
      <c r="K14" s="21"/>
      <c r="L14" s="19"/>
      <c r="M14" s="19"/>
      <c r="N14" s="21"/>
      <c r="O14" s="19"/>
      <c r="P14" s="19"/>
      <c r="Q14" s="19"/>
      <c r="R14" s="21"/>
      <c r="S14" s="18">
        <f aca="true" t="shared" si="0" ref="S14:X14">SUM(S10:S13)</f>
        <v>3.5</v>
      </c>
      <c r="T14" s="18">
        <f t="shared" si="0"/>
        <v>696927.8576100001</v>
      </c>
      <c r="U14" s="18">
        <f t="shared" si="0"/>
        <v>2.500002095960811</v>
      </c>
      <c r="V14" s="18">
        <f t="shared" si="0"/>
        <v>422634.59725</v>
      </c>
      <c r="W14" s="18">
        <f t="shared" si="0"/>
        <v>3</v>
      </c>
      <c r="X14" s="18">
        <f t="shared" si="0"/>
        <v>498192</v>
      </c>
    </row>
    <row r="15" spans="1:24" ht="15.75" customHeight="1">
      <c r="A15" s="17"/>
      <c r="B15" s="432" t="s">
        <v>362</v>
      </c>
      <c r="C15" s="433"/>
      <c r="D15" s="433"/>
      <c r="E15" s="433"/>
      <c r="F15" s="434"/>
      <c r="G15" s="18"/>
      <c r="H15" s="19"/>
      <c r="I15" s="21">
        <f>F15*G15</f>
        <v>0</v>
      </c>
      <c r="J15" s="21"/>
      <c r="K15" s="21">
        <f>I15*1.1</f>
        <v>0</v>
      </c>
      <c r="L15" s="19"/>
      <c r="M15" s="19"/>
      <c r="N15" s="21"/>
      <c r="O15" s="19"/>
      <c r="P15" s="19"/>
      <c r="Q15" s="19"/>
      <c r="R15" s="21"/>
      <c r="S15" s="18"/>
      <c r="T15" s="19"/>
      <c r="U15" s="144"/>
      <c r="V15" s="19"/>
      <c r="W15" s="64"/>
      <c r="X15" s="19"/>
    </row>
    <row r="16" spans="1:27" ht="14.25" customHeight="1">
      <c r="A16" s="17">
        <v>5</v>
      </c>
      <c r="B16" s="284" t="s">
        <v>363</v>
      </c>
      <c r="C16" s="11" t="s">
        <v>187</v>
      </c>
      <c r="D16" s="17"/>
      <c r="E16" s="17"/>
      <c r="F16" s="21">
        <v>17697</v>
      </c>
      <c r="G16" s="22">
        <v>4.61</v>
      </c>
      <c r="H16" s="22" t="s">
        <v>36</v>
      </c>
      <c r="I16" s="21">
        <f>G16*17697</f>
        <v>81583.17000000001</v>
      </c>
      <c r="J16" s="21">
        <f>I16*1.71</f>
        <v>139507.2207</v>
      </c>
      <c r="K16" s="21">
        <f>J16*1.1</f>
        <v>153457.94277000002</v>
      </c>
      <c r="L16" s="19"/>
      <c r="M16" s="19"/>
      <c r="N16" s="21">
        <f>K16</f>
        <v>153457.94277000002</v>
      </c>
      <c r="O16" s="22"/>
      <c r="P16" s="22"/>
      <c r="Q16" s="22"/>
      <c r="R16" s="21">
        <f aca="true" t="shared" si="1" ref="R16:R26">N16+P16</f>
        <v>153457.94277000002</v>
      </c>
      <c r="S16" s="56">
        <v>1</v>
      </c>
      <c r="T16" s="19">
        <f aca="true" t="shared" si="2" ref="T16:T26">R16*S16</f>
        <v>153457.94277000002</v>
      </c>
      <c r="U16" s="144">
        <f>V16/T16</f>
        <v>1.0000003729360563</v>
      </c>
      <c r="V16" s="19">
        <v>153458</v>
      </c>
      <c r="W16" s="64">
        <v>1</v>
      </c>
      <c r="X16" s="19">
        <f>J16</f>
        <v>139507.2207</v>
      </c>
      <c r="AA16" s="1" t="s">
        <v>92</v>
      </c>
    </row>
    <row r="17" spans="1:24" ht="12.75">
      <c r="A17" s="17">
        <v>6</v>
      </c>
      <c r="B17" s="284" t="s">
        <v>363</v>
      </c>
      <c r="C17" s="11" t="s">
        <v>170</v>
      </c>
      <c r="D17" s="17"/>
      <c r="E17" s="17"/>
      <c r="F17" s="21">
        <v>17697</v>
      </c>
      <c r="G17" s="22">
        <v>3.39</v>
      </c>
      <c r="H17" s="19" t="s">
        <v>81</v>
      </c>
      <c r="I17" s="21">
        <f aca="true" t="shared" si="3" ref="I17:I26">G17*17697</f>
        <v>59992.83</v>
      </c>
      <c r="J17" s="21">
        <f aca="true" t="shared" si="4" ref="J17:J76">I17*1.71</f>
        <v>102587.7393</v>
      </c>
      <c r="K17" s="21">
        <f aca="true" t="shared" si="5" ref="K17:K76">J17*1.1</f>
        <v>112846.51323000001</v>
      </c>
      <c r="L17" s="19"/>
      <c r="M17" s="19"/>
      <c r="N17" s="21">
        <f aca="true" t="shared" si="6" ref="N17:N26">K17</f>
        <v>112846.51323000001</v>
      </c>
      <c r="O17" s="22"/>
      <c r="P17" s="22"/>
      <c r="Q17" s="22"/>
      <c r="R17" s="21">
        <f t="shared" si="1"/>
        <v>112846.51323000001</v>
      </c>
      <c r="S17" s="56">
        <v>1</v>
      </c>
      <c r="T17" s="19">
        <f t="shared" si="2"/>
        <v>112846.51323000001</v>
      </c>
      <c r="U17" s="144">
        <f>V17/T17</f>
        <v>1.000004313558178</v>
      </c>
      <c r="V17" s="19">
        <v>112847</v>
      </c>
      <c r="W17" s="64">
        <v>1</v>
      </c>
      <c r="X17" s="19">
        <f>J17</f>
        <v>102587.7393</v>
      </c>
    </row>
    <row r="18" spans="1:24" ht="12.75">
      <c r="A18" s="17">
        <v>7</v>
      </c>
      <c r="B18" s="284" t="s">
        <v>363</v>
      </c>
      <c r="C18" s="11" t="s">
        <v>169</v>
      </c>
      <c r="D18" s="17"/>
      <c r="E18" s="17"/>
      <c r="F18" s="21">
        <v>17697</v>
      </c>
      <c r="G18" s="22">
        <v>4.27</v>
      </c>
      <c r="H18" s="19" t="s">
        <v>36</v>
      </c>
      <c r="I18" s="21">
        <f t="shared" si="3"/>
        <v>75566.18999999999</v>
      </c>
      <c r="J18" s="21">
        <f t="shared" si="4"/>
        <v>129218.18489999998</v>
      </c>
      <c r="K18" s="21">
        <f t="shared" si="5"/>
        <v>142140.00339</v>
      </c>
      <c r="L18" s="19"/>
      <c r="M18" s="19"/>
      <c r="N18" s="21">
        <f t="shared" si="6"/>
        <v>142140.00339</v>
      </c>
      <c r="O18" s="22"/>
      <c r="P18" s="22"/>
      <c r="Q18" s="22"/>
      <c r="R18" s="21">
        <f t="shared" si="1"/>
        <v>142140.00339</v>
      </c>
      <c r="S18" s="56">
        <v>1.5</v>
      </c>
      <c r="T18" s="19">
        <f t="shared" si="2"/>
        <v>213210.005085</v>
      </c>
      <c r="U18" s="144">
        <v>1.5</v>
      </c>
      <c r="V18" s="19"/>
      <c r="W18" s="64">
        <v>1</v>
      </c>
      <c r="X18" s="19">
        <f>J18*W18</f>
        <v>129218.18489999998</v>
      </c>
    </row>
    <row r="19" spans="1:24" ht="36" customHeight="1">
      <c r="A19" s="17">
        <v>8</v>
      </c>
      <c r="B19" s="284" t="s">
        <v>363</v>
      </c>
      <c r="C19" s="90" t="s">
        <v>148</v>
      </c>
      <c r="D19" s="17"/>
      <c r="E19" s="17"/>
      <c r="F19" s="21">
        <v>17697</v>
      </c>
      <c r="G19" s="22">
        <v>4.83</v>
      </c>
      <c r="H19" s="22" t="s">
        <v>36</v>
      </c>
      <c r="I19" s="21">
        <f>G19*17697</f>
        <v>85476.51</v>
      </c>
      <c r="J19" s="21">
        <f t="shared" si="4"/>
        <v>146164.8321</v>
      </c>
      <c r="K19" s="21">
        <f>J19*1.1</f>
        <v>160781.31531</v>
      </c>
      <c r="L19" s="19"/>
      <c r="M19" s="19"/>
      <c r="N19" s="21">
        <f>K19</f>
        <v>160781.31531</v>
      </c>
      <c r="O19" s="22"/>
      <c r="P19" s="22"/>
      <c r="Q19" s="22"/>
      <c r="R19" s="21">
        <f>N19+P19</f>
        <v>160781.31531</v>
      </c>
      <c r="S19" s="56">
        <v>0.5</v>
      </c>
      <c r="T19" s="19">
        <f>R19*S19</f>
        <v>80390.657655</v>
      </c>
      <c r="U19" s="144">
        <f>V19/T19</f>
        <v>1.0000042585172206</v>
      </c>
      <c r="V19" s="19">
        <v>80391</v>
      </c>
      <c r="W19" s="64">
        <v>0.5</v>
      </c>
      <c r="X19" s="19">
        <v>73082</v>
      </c>
    </row>
    <row r="20" spans="1:24" ht="12.75">
      <c r="A20" s="17">
        <v>9</v>
      </c>
      <c r="B20" s="284" t="s">
        <v>363</v>
      </c>
      <c r="C20" s="11" t="s">
        <v>76</v>
      </c>
      <c r="D20" s="17"/>
      <c r="E20" s="17"/>
      <c r="F20" s="21">
        <v>17697</v>
      </c>
      <c r="G20" s="22">
        <v>4.46</v>
      </c>
      <c r="H20" s="19" t="s">
        <v>36</v>
      </c>
      <c r="I20" s="21">
        <f t="shared" si="3"/>
        <v>78928.62</v>
      </c>
      <c r="J20" s="21">
        <f t="shared" si="4"/>
        <v>134967.94019999998</v>
      </c>
      <c r="K20" s="21">
        <f t="shared" si="5"/>
        <v>148464.73421999998</v>
      </c>
      <c r="L20" s="19"/>
      <c r="M20" s="19"/>
      <c r="N20" s="21">
        <f t="shared" si="6"/>
        <v>148464.73421999998</v>
      </c>
      <c r="O20" s="22"/>
      <c r="P20" s="22"/>
      <c r="Q20" s="22"/>
      <c r="R20" s="21">
        <f>N20+P20</f>
        <v>148464.73421999998</v>
      </c>
      <c r="S20" s="56">
        <v>2</v>
      </c>
      <c r="T20" s="19">
        <f>R20*S20</f>
        <v>296929.46843999997</v>
      </c>
      <c r="U20" s="144">
        <v>1</v>
      </c>
      <c r="V20" s="19"/>
      <c r="W20" s="64"/>
      <c r="X20" s="19">
        <f>I20*W20</f>
        <v>0</v>
      </c>
    </row>
    <row r="21" spans="1:24" ht="12.75">
      <c r="A21" s="17">
        <v>10</v>
      </c>
      <c r="B21" s="284" t="s">
        <v>2</v>
      </c>
      <c r="C21" s="11" t="s">
        <v>167</v>
      </c>
      <c r="D21" s="17"/>
      <c r="E21" s="17"/>
      <c r="F21" s="21">
        <v>17697</v>
      </c>
      <c r="G21" s="22">
        <v>3.12</v>
      </c>
      <c r="H21" s="22" t="s">
        <v>37</v>
      </c>
      <c r="I21" s="21">
        <f t="shared" si="3"/>
        <v>55214.64</v>
      </c>
      <c r="J21" s="21">
        <f t="shared" si="4"/>
        <v>94417.0344</v>
      </c>
      <c r="K21" s="21">
        <f t="shared" si="5"/>
        <v>103858.73784000002</v>
      </c>
      <c r="L21" s="19"/>
      <c r="M21" s="21">
        <f aca="true" t="shared" si="7" ref="M21:M26">F21*L21</f>
        <v>0</v>
      </c>
      <c r="N21" s="21">
        <f t="shared" si="6"/>
        <v>103858.73784000002</v>
      </c>
      <c r="O21" s="22"/>
      <c r="P21" s="22"/>
      <c r="Q21" s="22"/>
      <c r="R21" s="21">
        <f t="shared" si="1"/>
        <v>103858.73784000002</v>
      </c>
      <c r="S21" s="56">
        <v>1.75</v>
      </c>
      <c r="T21" s="19">
        <f t="shared" si="2"/>
        <v>181752.79122</v>
      </c>
      <c r="U21" s="144">
        <v>1</v>
      </c>
      <c r="V21" s="19"/>
      <c r="W21" s="64">
        <v>1</v>
      </c>
      <c r="X21" s="19">
        <f>J21</f>
        <v>94417.0344</v>
      </c>
    </row>
    <row r="22" spans="1:24" ht="12.75">
      <c r="A22" s="17">
        <v>12</v>
      </c>
      <c r="B22" s="284" t="s">
        <v>2</v>
      </c>
      <c r="C22" s="11" t="s">
        <v>169</v>
      </c>
      <c r="D22" s="22"/>
      <c r="E22" s="63"/>
      <c r="F22" s="21">
        <v>17697</v>
      </c>
      <c r="G22" s="18">
        <v>3.08</v>
      </c>
      <c r="H22" s="22" t="s">
        <v>37</v>
      </c>
      <c r="I22" s="21">
        <f t="shared" si="3"/>
        <v>54506.76</v>
      </c>
      <c r="J22" s="21">
        <f t="shared" si="4"/>
        <v>93206.55960000001</v>
      </c>
      <c r="K22" s="21">
        <f t="shared" si="5"/>
        <v>102527.21556000001</v>
      </c>
      <c r="L22" s="22"/>
      <c r="M22" s="21">
        <f t="shared" si="7"/>
        <v>0</v>
      </c>
      <c r="N22" s="21">
        <f t="shared" si="6"/>
        <v>102527.21556000001</v>
      </c>
      <c r="O22" s="22"/>
      <c r="P22" s="22"/>
      <c r="Q22" s="22"/>
      <c r="R22" s="21">
        <f t="shared" si="1"/>
        <v>102527.21556000001</v>
      </c>
      <c r="S22" s="320">
        <v>1.75</v>
      </c>
      <c r="T22" s="19">
        <f t="shared" si="2"/>
        <v>179422.62723</v>
      </c>
      <c r="U22" s="144">
        <v>1</v>
      </c>
      <c r="V22" s="19"/>
      <c r="W22" s="18">
        <v>1</v>
      </c>
      <c r="X22" s="19">
        <f>J22</f>
        <v>93206.55960000001</v>
      </c>
    </row>
    <row r="23" spans="1:24" ht="12.75">
      <c r="A23" s="17">
        <v>13</v>
      </c>
      <c r="B23" s="284" t="s">
        <v>51</v>
      </c>
      <c r="C23" s="11" t="s">
        <v>171</v>
      </c>
      <c r="D23" s="17"/>
      <c r="E23" s="17"/>
      <c r="F23" s="21">
        <v>17697</v>
      </c>
      <c r="G23" s="22">
        <v>3.08</v>
      </c>
      <c r="H23" s="22" t="s">
        <v>37</v>
      </c>
      <c r="I23" s="21">
        <f t="shared" si="3"/>
        <v>54506.76</v>
      </c>
      <c r="J23" s="21">
        <f t="shared" si="4"/>
        <v>93206.55960000001</v>
      </c>
      <c r="K23" s="21">
        <f t="shared" si="5"/>
        <v>102527.21556000001</v>
      </c>
      <c r="L23" s="19"/>
      <c r="M23" s="21">
        <f t="shared" si="7"/>
        <v>0</v>
      </c>
      <c r="N23" s="21">
        <f t="shared" si="6"/>
        <v>102527.21556000001</v>
      </c>
      <c r="O23" s="22"/>
      <c r="P23" s="22"/>
      <c r="Q23" s="22"/>
      <c r="R23" s="21">
        <f t="shared" si="1"/>
        <v>102527.21556000001</v>
      </c>
      <c r="S23" s="320">
        <v>1.5</v>
      </c>
      <c r="T23" s="19">
        <f t="shared" si="2"/>
        <v>153790.82334</v>
      </c>
      <c r="U23" s="144">
        <v>1</v>
      </c>
      <c r="V23" s="19"/>
      <c r="W23" s="18">
        <v>1</v>
      </c>
      <c r="X23" s="19">
        <f>J23</f>
        <v>93206.55960000001</v>
      </c>
    </row>
    <row r="24" spans="1:24" ht="12.75">
      <c r="A24" s="17">
        <v>14</v>
      </c>
      <c r="B24" s="284" t="s">
        <v>51</v>
      </c>
      <c r="C24" s="11" t="s">
        <v>168</v>
      </c>
      <c r="D24" s="17"/>
      <c r="E24" s="17"/>
      <c r="F24" s="21">
        <v>17697</v>
      </c>
      <c r="G24" s="22">
        <v>3.04</v>
      </c>
      <c r="H24" s="22" t="s">
        <v>37</v>
      </c>
      <c r="I24" s="21">
        <f t="shared" si="3"/>
        <v>53798.88</v>
      </c>
      <c r="J24" s="21">
        <f t="shared" si="4"/>
        <v>91996.0848</v>
      </c>
      <c r="K24" s="21">
        <f t="shared" si="5"/>
        <v>101195.69328</v>
      </c>
      <c r="L24" s="19"/>
      <c r="M24" s="21">
        <f t="shared" si="7"/>
        <v>0</v>
      </c>
      <c r="N24" s="21">
        <f t="shared" si="6"/>
        <v>101195.69328</v>
      </c>
      <c r="O24" s="22"/>
      <c r="P24" s="22"/>
      <c r="Q24" s="22"/>
      <c r="R24" s="21">
        <f t="shared" si="1"/>
        <v>101195.69328</v>
      </c>
      <c r="S24" s="320">
        <v>1.5</v>
      </c>
      <c r="T24" s="19">
        <f t="shared" si="2"/>
        <v>151793.53992</v>
      </c>
      <c r="U24" s="144">
        <v>1</v>
      </c>
      <c r="V24" s="19"/>
      <c r="W24" s="18">
        <v>1</v>
      </c>
      <c r="X24" s="19">
        <f>J24</f>
        <v>91996.0848</v>
      </c>
    </row>
    <row r="25" spans="1:24" ht="12.75">
      <c r="A25" s="17">
        <v>15</v>
      </c>
      <c r="B25" s="284" t="s">
        <v>2</v>
      </c>
      <c r="C25" s="11" t="s">
        <v>171</v>
      </c>
      <c r="D25" s="17"/>
      <c r="E25" s="17"/>
      <c r="F25" s="21">
        <v>17697</v>
      </c>
      <c r="G25" s="22">
        <v>3.08</v>
      </c>
      <c r="H25" s="22" t="s">
        <v>37</v>
      </c>
      <c r="I25" s="21">
        <f t="shared" si="3"/>
        <v>54506.76</v>
      </c>
      <c r="J25" s="21">
        <f t="shared" si="4"/>
        <v>93206.55960000001</v>
      </c>
      <c r="K25" s="21">
        <f t="shared" si="5"/>
        <v>102527.21556000001</v>
      </c>
      <c r="L25" s="19"/>
      <c r="M25" s="21">
        <f t="shared" si="7"/>
        <v>0</v>
      </c>
      <c r="N25" s="21">
        <f t="shared" si="6"/>
        <v>102527.21556000001</v>
      </c>
      <c r="O25" s="22"/>
      <c r="P25" s="22"/>
      <c r="Q25" s="22"/>
      <c r="R25" s="21">
        <f t="shared" si="1"/>
        <v>102527.21556000001</v>
      </c>
      <c r="S25" s="56">
        <v>1.5</v>
      </c>
      <c r="T25" s="19">
        <f t="shared" si="2"/>
        <v>153790.82334</v>
      </c>
      <c r="U25" s="144">
        <v>1</v>
      </c>
      <c r="V25" s="19"/>
      <c r="W25" s="64">
        <v>1</v>
      </c>
      <c r="X25" s="19">
        <f>J25</f>
        <v>93206.55960000001</v>
      </c>
    </row>
    <row r="26" spans="1:24" ht="12.75">
      <c r="A26" s="240">
        <v>17</v>
      </c>
      <c r="B26" s="284" t="s">
        <v>364</v>
      </c>
      <c r="C26" s="11" t="s">
        <v>188</v>
      </c>
      <c r="D26" s="17"/>
      <c r="E26" s="17"/>
      <c r="F26" s="21">
        <v>17697</v>
      </c>
      <c r="G26" s="321">
        <v>3.61</v>
      </c>
      <c r="H26" s="321" t="s">
        <v>61</v>
      </c>
      <c r="I26" s="322">
        <f t="shared" si="3"/>
        <v>63886.17</v>
      </c>
      <c r="J26" s="21">
        <f t="shared" si="4"/>
        <v>109245.3507</v>
      </c>
      <c r="K26" s="322">
        <f t="shared" si="5"/>
        <v>120169.88577000001</v>
      </c>
      <c r="L26" s="323"/>
      <c r="M26" s="322">
        <f t="shared" si="7"/>
        <v>0</v>
      </c>
      <c r="N26" s="322">
        <f t="shared" si="6"/>
        <v>120169.88577000001</v>
      </c>
      <c r="O26" s="321"/>
      <c r="P26" s="321"/>
      <c r="Q26" s="321"/>
      <c r="R26" s="322">
        <f t="shared" si="1"/>
        <v>120169.88577000001</v>
      </c>
      <c r="S26" s="324">
        <v>0.5</v>
      </c>
      <c r="T26" s="323">
        <f t="shared" si="2"/>
        <v>60084.942885000004</v>
      </c>
      <c r="U26" s="325">
        <v>1</v>
      </c>
      <c r="V26" s="323"/>
      <c r="W26" s="326">
        <v>0.5</v>
      </c>
      <c r="X26" s="323">
        <v>54622</v>
      </c>
    </row>
    <row r="27" spans="1:24" ht="22.5" customHeight="1">
      <c r="A27" s="17"/>
      <c r="B27" s="27" t="s">
        <v>365</v>
      </c>
      <c r="C27" s="27"/>
      <c r="D27" s="27"/>
      <c r="E27" s="27"/>
      <c r="F27" s="27"/>
      <c r="G27" s="205"/>
      <c r="H27" s="58"/>
      <c r="I27" s="21">
        <f>F27*G27</f>
        <v>0</v>
      </c>
      <c r="J27" s="21">
        <f t="shared" si="4"/>
        <v>0</v>
      </c>
      <c r="K27" s="21">
        <f t="shared" si="5"/>
        <v>0</v>
      </c>
      <c r="L27" s="58"/>
      <c r="M27" s="58"/>
      <c r="N27" s="26"/>
      <c r="O27" s="205"/>
      <c r="P27" s="205"/>
      <c r="Q27" s="205"/>
      <c r="R27" s="26"/>
      <c r="S27" s="206">
        <f aca="true" t="shared" si="8" ref="S27:X27">SUM(S16:S26)</f>
        <v>14.5</v>
      </c>
      <c r="T27" s="123">
        <f t="shared" si="8"/>
        <v>1737470.1351150002</v>
      </c>
      <c r="U27" s="206">
        <f t="shared" si="8"/>
        <v>11.500008945011455</v>
      </c>
      <c r="V27" s="123">
        <f t="shared" si="8"/>
        <v>346696</v>
      </c>
      <c r="W27" s="206">
        <f t="shared" si="8"/>
        <v>9</v>
      </c>
      <c r="X27" s="123">
        <f t="shared" si="8"/>
        <v>965049.9429</v>
      </c>
    </row>
    <row r="28" spans="1:24" ht="56.25">
      <c r="A28" s="17">
        <v>18</v>
      </c>
      <c r="B28" s="248" t="s">
        <v>231</v>
      </c>
      <c r="C28" s="90" t="s">
        <v>148</v>
      </c>
      <c r="D28" s="17"/>
      <c r="E28" s="17"/>
      <c r="F28" s="21">
        <v>17697</v>
      </c>
      <c r="G28" s="22">
        <v>5.77</v>
      </c>
      <c r="H28" s="22" t="s">
        <v>34</v>
      </c>
      <c r="I28" s="21">
        <f>G28*17697</f>
        <v>102111.68999999999</v>
      </c>
      <c r="J28" s="21">
        <f t="shared" si="4"/>
        <v>174610.9899</v>
      </c>
      <c r="K28" s="21">
        <f t="shared" si="5"/>
        <v>192072.08889</v>
      </c>
      <c r="L28" s="19"/>
      <c r="M28" s="19"/>
      <c r="N28" s="21">
        <f>K28</f>
        <v>192072.08889</v>
      </c>
      <c r="O28" s="22"/>
      <c r="P28" s="22"/>
      <c r="Q28" s="22"/>
      <c r="R28" s="21">
        <f aca="true" t="shared" si="9" ref="R28:R48">N28+P28</f>
        <v>192072.08889</v>
      </c>
      <c r="S28" s="56">
        <v>1</v>
      </c>
      <c r="T28" s="19">
        <f aca="true" t="shared" si="10" ref="T28:T73">R28*S28</f>
        <v>192072.08889</v>
      </c>
      <c r="U28" s="144"/>
      <c r="V28" s="19">
        <v>192072</v>
      </c>
      <c r="W28" s="64">
        <v>1</v>
      </c>
      <c r="X28" s="19">
        <v>192073</v>
      </c>
    </row>
    <row r="29" spans="1:24" ht="24.75" customHeight="1">
      <c r="A29" s="17">
        <v>19</v>
      </c>
      <c r="B29" s="327" t="s">
        <v>366</v>
      </c>
      <c r="C29" s="18" t="s">
        <v>169</v>
      </c>
      <c r="D29" s="17"/>
      <c r="E29" s="17"/>
      <c r="F29" s="21">
        <v>17697</v>
      </c>
      <c r="G29" s="18">
        <v>4.27</v>
      </c>
      <c r="H29" s="22" t="s">
        <v>36</v>
      </c>
      <c r="I29" s="21">
        <f>G29*17697</f>
        <v>75566.18999999999</v>
      </c>
      <c r="J29" s="21">
        <f t="shared" si="4"/>
        <v>129218.18489999998</v>
      </c>
      <c r="K29" s="21">
        <f t="shared" si="5"/>
        <v>142140.00339</v>
      </c>
      <c r="L29" s="19"/>
      <c r="M29" s="19"/>
      <c r="N29" s="21">
        <f aca="true" t="shared" si="11" ref="N29:N35">K29</f>
        <v>142140.00339</v>
      </c>
      <c r="O29" s="22"/>
      <c r="P29" s="22"/>
      <c r="Q29" s="22"/>
      <c r="R29" s="21">
        <f t="shared" si="9"/>
        <v>142140.00339</v>
      </c>
      <c r="S29" s="56">
        <v>1</v>
      </c>
      <c r="T29" s="19">
        <f t="shared" si="10"/>
        <v>142140.00339</v>
      </c>
      <c r="U29" s="144"/>
      <c r="V29" s="19">
        <v>142140</v>
      </c>
      <c r="W29" s="64">
        <v>1</v>
      </c>
      <c r="X29" s="19">
        <v>142140</v>
      </c>
    </row>
    <row r="30" spans="1:24" ht="24.75" customHeight="1">
      <c r="A30" s="17">
        <v>20</v>
      </c>
      <c r="B30" s="327" t="s">
        <v>366</v>
      </c>
      <c r="C30" s="18" t="s">
        <v>62</v>
      </c>
      <c r="D30" s="17"/>
      <c r="E30" s="17"/>
      <c r="F30" s="21">
        <v>17697</v>
      </c>
      <c r="G30" s="18">
        <v>4.46</v>
      </c>
      <c r="H30" s="22" t="s">
        <v>56</v>
      </c>
      <c r="I30" s="21">
        <f aca="true" t="shared" si="12" ref="I30:I39">G30*17697</f>
        <v>78928.62</v>
      </c>
      <c r="J30" s="21">
        <f t="shared" si="4"/>
        <v>134967.94019999998</v>
      </c>
      <c r="K30" s="21">
        <f t="shared" si="5"/>
        <v>148464.73421999998</v>
      </c>
      <c r="L30" s="19"/>
      <c r="M30" s="19"/>
      <c r="N30" s="21">
        <f t="shared" si="11"/>
        <v>148464.73421999998</v>
      </c>
      <c r="O30" s="22"/>
      <c r="P30" s="22"/>
      <c r="Q30" s="22"/>
      <c r="R30" s="21">
        <f t="shared" si="9"/>
        <v>148464.73421999998</v>
      </c>
      <c r="S30" s="56">
        <v>1.5</v>
      </c>
      <c r="T30" s="19">
        <f t="shared" si="10"/>
        <v>222697.10132999998</v>
      </c>
      <c r="U30" s="144">
        <f aca="true" t="shared" si="13" ref="U30:U39">V30/T30</f>
        <v>0</v>
      </c>
      <c r="V30" s="19"/>
      <c r="W30" s="64"/>
      <c r="X30" s="19"/>
    </row>
    <row r="31" spans="1:24" ht="45">
      <c r="A31" s="17">
        <v>21</v>
      </c>
      <c r="B31" s="284" t="s">
        <v>367</v>
      </c>
      <c r="C31" s="11" t="s">
        <v>261</v>
      </c>
      <c r="D31" s="17"/>
      <c r="E31" s="17"/>
      <c r="F31" s="21">
        <v>17697</v>
      </c>
      <c r="G31" s="22">
        <v>4.71</v>
      </c>
      <c r="H31" s="22" t="s">
        <v>36</v>
      </c>
      <c r="I31" s="21">
        <f t="shared" si="12"/>
        <v>83352.87</v>
      </c>
      <c r="J31" s="21">
        <f t="shared" si="4"/>
        <v>142533.40769999998</v>
      </c>
      <c r="K31" s="21">
        <f t="shared" si="5"/>
        <v>156786.74847</v>
      </c>
      <c r="L31" s="19"/>
      <c r="M31" s="19"/>
      <c r="N31" s="21">
        <f t="shared" si="11"/>
        <v>156786.74847</v>
      </c>
      <c r="O31" s="22"/>
      <c r="P31" s="22"/>
      <c r="Q31" s="22"/>
      <c r="R31" s="21">
        <f t="shared" si="9"/>
        <v>156786.74847</v>
      </c>
      <c r="S31" s="56">
        <v>1</v>
      </c>
      <c r="T31" s="19">
        <f t="shared" si="10"/>
        <v>156786.74847</v>
      </c>
      <c r="U31" s="144">
        <f t="shared" si="13"/>
        <v>1.0000016042809896</v>
      </c>
      <c r="V31" s="19">
        <v>156787</v>
      </c>
      <c r="W31" s="64">
        <v>1</v>
      </c>
      <c r="X31" s="19">
        <v>142533</v>
      </c>
    </row>
    <row r="32" spans="1:24" ht="33.75">
      <c r="A32" s="17">
        <v>22</v>
      </c>
      <c r="B32" s="284" t="s">
        <v>368</v>
      </c>
      <c r="C32" s="11" t="s">
        <v>208</v>
      </c>
      <c r="D32" s="17"/>
      <c r="E32" s="17"/>
      <c r="F32" s="21">
        <v>17697</v>
      </c>
      <c r="G32" s="22">
        <v>4.46</v>
      </c>
      <c r="H32" s="22" t="s">
        <v>36</v>
      </c>
      <c r="I32" s="21">
        <f t="shared" si="12"/>
        <v>78928.62</v>
      </c>
      <c r="J32" s="21">
        <f t="shared" si="4"/>
        <v>134967.94019999998</v>
      </c>
      <c r="K32" s="21">
        <f t="shared" si="5"/>
        <v>148464.73421999998</v>
      </c>
      <c r="L32" s="19"/>
      <c r="M32" s="19"/>
      <c r="N32" s="21">
        <f t="shared" si="11"/>
        <v>148464.73421999998</v>
      </c>
      <c r="O32" s="22"/>
      <c r="P32" s="22"/>
      <c r="Q32" s="22"/>
      <c r="R32" s="21">
        <f t="shared" si="9"/>
        <v>148464.73421999998</v>
      </c>
      <c r="S32" s="56">
        <v>1</v>
      </c>
      <c r="T32" s="19">
        <f t="shared" si="10"/>
        <v>148464.73421999998</v>
      </c>
      <c r="U32" s="144">
        <f t="shared" si="13"/>
        <v>1.000001790189444</v>
      </c>
      <c r="V32" s="19">
        <v>148465</v>
      </c>
      <c r="W32" s="64">
        <v>1</v>
      </c>
      <c r="X32" s="19">
        <v>134968</v>
      </c>
    </row>
    <row r="33" spans="1:24" ht="12.75">
      <c r="A33" s="17">
        <v>23</v>
      </c>
      <c r="B33" s="284" t="s">
        <v>1</v>
      </c>
      <c r="C33" s="11" t="s">
        <v>211</v>
      </c>
      <c r="D33" s="17"/>
      <c r="E33" s="17"/>
      <c r="F33" s="21">
        <v>17697</v>
      </c>
      <c r="G33" s="22">
        <v>4.51</v>
      </c>
      <c r="H33" s="22" t="s">
        <v>36</v>
      </c>
      <c r="I33" s="21">
        <f t="shared" si="12"/>
        <v>79813.47</v>
      </c>
      <c r="J33" s="21">
        <f t="shared" si="4"/>
        <v>136481.0337</v>
      </c>
      <c r="K33" s="21">
        <f t="shared" si="5"/>
        <v>150129.13707000003</v>
      </c>
      <c r="L33" s="19"/>
      <c r="M33" s="19"/>
      <c r="N33" s="21">
        <f t="shared" si="11"/>
        <v>150129.13707000003</v>
      </c>
      <c r="O33" s="22"/>
      <c r="P33" s="22"/>
      <c r="Q33" s="22"/>
      <c r="R33" s="21">
        <f t="shared" si="9"/>
        <v>150129.13707000003</v>
      </c>
      <c r="S33" s="56">
        <v>2</v>
      </c>
      <c r="T33" s="19">
        <f t="shared" si="10"/>
        <v>300258.27414000005</v>
      </c>
      <c r="U33" s="144">
        <f t="shared" si="13"/>
        <v>0</v>
      </c>
      <c r="V33" s="19"/>
      <c r="W33" s="64"/>
      <c r="X33" s="19"/>
    </row>
    <row r="34" spans="1:24" ht="56.25">
      <c r="A34" s="17">
        <v>24</v>
      </c>
      <c r="B34" s="284" t="s">
        <v>1</v>
      </c>
      <c r="C34" s="90" t="s">
        <v>148</v>
      </c>
      <c r="D34" s="17"/>
      <c r="E34" s="17"/>
      <c r="F34" s="21">
        <v>17697</v>
      </c>
      <c r="G34" s="22">
        <v>4.83</v>
      </c>
      <c r="H34" s="22" t="s">
        <v>56</v>
      </c>
      <c r="I34" s="21">
        <f t="shared" si="12"/>
        <v>85476.51</v>
      </c>
      <c r="J34" s="21">
        <f t="shared" si="4"/>
        <v>146164.8321</v>
      </c>
      <c r="K34" s="21">
        <f t="shared" si="5"/>
        <v>160781.31531</v>
      </c>
      <c r="L34" s="19"/>
      <c r="M34" s="19"/>
      <c r="N34" s="21">
        <f t="shared" si="11"/>
        <v>160781.31531</v>
      </c>
      <c r="O34" s="22"/>
      <c r="P34" s="22"/>
      <c r="Q34" s="22"/>
      <c r="R34" s="21">
        <f t="shared" si="9"/>
        <v>160781.31531</v>
      </c>
      <c r="S34" s="56">
        <v>1</v>
      </c>
      <c r="T34" s="19">
        <f t="shared" si="10"/>
        <v>160781.31531</v>
      </c>
      <c r="U34" s="144">
        <f t="shared" si="13"/>
        <v>1.0000353566581355</v>
      </c>
      <c r="V34" s="19">
        <v>160787</v>
      </c>
      <c r="W34" s="64">
        <v>1</v>
      </c>
      <c r="X34" s="19">
        <v>146165</v>
      </c>
    </row>
    <row r="35" spans="1:24" ht="13.5" customHeight="1">
      <c r="A35" s="17">
        <v>26</v>
      </c>
      <c r="B35" s="55" t="s">
        <v>52</v>
      </c>
      <c r="C35" s="11" t="s">
        <v>312</v>
      </c>
      <c r="D35" s="17"/>
      <c r="E35" s="17"/>
      <c r="F35" s="21">
        <v>17697</v>
      </c>
      <c r="G35" s="22">
        <v>4.71</v>
      </c>
      <c r="H35" s="22" t="s">
        <v>56</v>
      </c>
      <c r="I35" s="21">
        <f t="shared" si="12"/>
        <v>83352.87</v>
      </c>
      <c r="J35" s="21">
        <f t="shared" si="4"/>
        <v>142533.40769999998</v>
      </c>
      <c r="K35" s="21">
        <f t="shared" si="5"/>
        <v>156786.74847</v>
      </c>
      <c r="L35" s="19"/>
      <c r="M35" s="19"/>
      <c r="N35" s="21">
        <f t="shared" si="11"/>
        <v>156786.74847</v>
      </c>
      <c r="O35" s="22"/>
      <c r="P35" s="22"/>
      <c r="Q35" s="22"/>
      <c r="R35" s="21">
        <f t="shared" si="9"/>
        <v>156786.74847</v>
      </c>
      <c r="S35" s="56">
        <v>1</v>
      </c>
      <c r="T35" s="19">
        <f t="shared" si="10"/>
        <v>156786.74847</v>
      </c>
      <c r="U35" s="144">
        <v>1</v>
      </c>
      <c r="V35" s="19">
        <v>156787</v>
      </c>
      <c r="W35" s="64">
        <v>1</v>
      </c>
      <c r="X35" s="19">
        <v>142533</v>
      </c>
    </row>
    <row r="36" spans="1:24" ht="27" customHeight="1">
      <c r="A36" s="17">
        <v>27</v>
      </c>
      <c r="B36" s="55" t="s">
        <v>369</v>
      </c>
      <c r="C36" s="11" t="s">
        <v>164</v>
      </c>
      <c r="D36" s="17"/>
      <c r="E36" s="17"/>
      <c r="F36" s="21">
        <v>17697</v>
      </c>
      <c r="G36" s="22">
        <v>4.46</v>
      </c>
      <c r="H36" s="22" t="s">
        <v>36</v>
      </c>
      <c r="I36" s="21">
        <f t="shared" si="12"/>
        <v>78928.62</v>
      </c>
      <c r="J36" s="21">
        <f t="shared" si="4"/>
        <v>134967.94019999998</v>
      </c>
      <c r="K36" s="21">
        <f t="shared" si="5"/>
        <v>148464.73421999998</v>
      </c>
      <c r="L36" s="19"/>
      <c r="M36" s="19"/>
      <c r="N36" s="21">
        <f>K36+M36</f>
        <v>148464.73421999998</v>
      </c>
      <c r="O36" s="22"/>
      <c r="P36" s="22"/>
      <c r="Q36" s="22"/>
      <c r="R36" s="21">
        <f t="shared" si="9"/>
        <v>148464.73421999998</v>
      </c>
      <c r="S36" s="56">
        <v>1</v>
      </c>
      <c r="T36" s="19">
        <f t="shared" si="10"/>
        <v>148464.73421999998</v>
      </c>
      <c r="U36" s="144">
        <f t="shared" si="13"/>
        <v>1.000001790189444</v>
      </c>
      <c r="V36" s="19">
        <v>148465</v>
      </c>
      <c r="W36" s="64">
        <v>1</v>
      </c>
      <c r="X36" s="19">
        <v>134968</v>
      </c>
    </row>
    <row r="37" spans="1:24" ht="24" customHeight="1">
      <c r="A37" s="17">
        <v>28</v>
      </c>
      <c r="B37" s="153" t="s">
        <v>370</v>
      </c>
      <c r="C37" s="11" t="s">
        <v>210</v>
      </c>
      <c r="D37" s="17"/>
      <c r="E37" s="284"/>
      <c r="F37" s="21">
        <v>17697</v>
      </c>
      <c r="G37" s="22">
        <v>4.46</v>
      </c>
      <c r="H37" s="22" t="s">
        <v>36</v>
      </c>
      <c r="I37" s="21">
        <f t="shared" si="12"/>
        <v>78928.62</v>
      </c>
      <c r="J37" s="21">
        <f t="shared" si="4"/>
        <v>134967.94019999998</v>
      </c>
      <c r="K37" s="21">
        <f t="shared" si="5"/>
        <v>148464.73421999998</v>
      </c>
      <c r="L37" s="19"/>
      <c r="M37" s="19"/>
      <c r="N37" s="21">
        <f>K37</f>
        <v>148464.73421999998</v>
      </c>
      <c r="O37" s="22"/>
      <c r="P37" s="22"/>
      <c r="Q37" s="22"/>
      <c r="R37" s="21">
        <f>N37</f>
        <v>148464.73421999998</v>
      </c>
      <c r="S37" s="56">
        <v>1</v>
      </c>
      <c r="T37" s="19">
        <f t="shared" si="10"/>
        <v>148464.73421999998</v>
      </c>
      <c r="U37" s="144">
        <f t="shared" si="13"/>
        <v>1.000001790189444</v>
      </c>
      <c r="V37" s="19">
        <v>148465</v>
      </c>
      <c r="W37" s="64">
        <v>1</v>
      </c>
      <c r="X37" s="19">
        <v>134968</v>
      </c>
    </row>
    <row r="38" spans="1:24" ht="25.5" customHeight="1">
      <c r="A38" s="242">
        <v>29</v>
      </c>
      <c r="B38" s="153" t="s">
        <v>371</v>
      </c>
      <c r="C38" s="90" t="s">
        <v>148</v>
      </c>
      <c r="D38" s="17"/>
      <c r="E38" s="17"/>
      <c r="F38" s="21">
        <v>17697</v>
      </c>
      <c r="G38" s="18">
        <v>4.83</v>
      </c>
      <c r="H38" s="22" t="s">
        <v>36</v>
      </c>
      <c r="I38" s="21">
        <f t="shared" si="12"/>
        <v>85476.51</v>
      </c>
      <c r="J38" s="21">
        <f t="shared" si="4"/>
        <v>146164.8321</v>
      </c>
      <c r="K38" s="21">
        <f t="shared" si="5"/>
        <v>160781.31531</v>
      </c>
      <c r="L38" s="19"/>
      <c r="M38" s="19"/>
      <c r="N38" s="21">
        <f>K38</f>
        <v>160781.31531</v>
      </c>
      <c r="O38" s="22"/>
      <c r="P38" s="22"/>
      <c r="Q38" s="22"/>
      <c r="R38" s="21">
        <f>N38</f>
        <v>160781.31531</v>
      </c>
      <c r="S38" s="56">
        <v>1</v>
      </c>
      <c r="T38" s="19">
        <f t="shared" si="10"/>
        <v>160781.31531</v>
      </c>
      <c r="U38" s="144">
        <f t="shared" si="13"/>
        <v>0.9999980388890376</v>
      </c>
      <c r="V38" s="19">
        <v>160781</v>
      </c>
      <c r="W38" s="64">
        <v>1</v>
      </c>
      <c r="X38" s="19">
        <v>146165</v>
      </c>
    </row>
    <row r="39" spans="1:24" ht="24" customHeight="1">
      <c r="A39" s="17">
        <v>30</v>
      </c>
      <c r="B39" s="153" t="s">
        <v>372</v>
      </c>
      <c r="C39" s="11" t="s">
        <v>263</v>
      </c>
      <c r="D39" s="17"/>
      <c r="E39" s="17"/>
      <c r="F39" s="21">
        <v>17697</v>
      </c>
      <c r="G39" s="18">
        <v>4.61</v>
      </c>
      <c r="H39" s="22" t="s">
        <v>56</v>
      </c>
      <c r="I39" s="21">
        <f t="shared" si="12"/>
        <v>81583.17000000001</v>
      </c>
      <c r="J39" s="21">
        <f t="shared" si="4"/>
        <v>139507.2207</v>
      </c>
      <c r="K39" s="21">
        <f t="shared" si="5"/>
        <v>153457.94277000002</v>
      </c>
      <c r="L39" s="19"/>
      <c r="M39" s="19"/>
      <c r="N39" s="21">
        <f>K39</f>
        <v>153457.94277000002</v>
      </c>
      <c r="O39" s="22"/>
      <c r="P39" s="22"/>
      <c r="Q39" s="22"/>
      <c r="R39" s="21">
        <f>N39</f>
        <v>153457.94277000002</v>
      </c>
      <c r="S39" s="56">
        <v>0.5</v>
      </c>
      <c r="T39" s="19">
        <f t="shared" si="10"/>
        <v>76728.97138500001</v>
      </c>
      <c r="U39" s="144">
        <f t="shared" si="13"/>
        <v>1.0000003729360563</v>
      </c>
      <c r="V39" s="19">
        <v>76729</v>
      </c>
      <c r="W39" s="64">
        <v>0.5</v>
      </c>
      <c r="X39" s="19">
        <v>69754</v>
      </c>
    </row>
    <row r="40" spans="1:27" s="120" customFormat="1" ht="22.5">
      <c r="A40" s="17">
        <v>31</v>
      </c>
      <c r="B40" s="248" t="s">
        <v>373</v>
      </c>
      <c r="C40" s="328" t="s">
        <v>171</v>
      </c>
      <c r="D40" s="302"/>
      <c r="E40" s="329"/>
      <c r="F40" s="330">
        <v>17697</v>
      </c>
      <c r="G40" s="23">
        <v>3.08</v>
      </c>
      <c r="H40" s="23" t="s">
        <v>37</v>
      </c>
      <c r="I40" s="21">
        <f>G40*17697</f>
        <v>54506.76</v>
      </c>
      <c r="J40" s="21">
        <f t="shared" si="4"/>
        <v>93206.55960000001</v>
      </c>
      <c r="K40" s="21">
        <f t="shared" si="5"/>
        <v>102527.21556000001</v>
      </c>
      <c r="L40" s="331"/>
      <c r="M40" s="331"/>
      <c r="N40" s="330">
        <f>K40</f>
        <v>102527.21556000001</v>
      </c>
      <c r="O40" s="23"/>
      <c r="P40" s="23"/>
      <c r="Q40" s="23"/>
      <c r="R40" s="21">
        <f t="shared" si="9"/>
        <v>102527.21556000001</v>
      </c>
      <c r="S40" s="332">
        <v>1</v>
      </c>
      <c r="T40" s="331">
        <f t="shared" si="10"/>
        <v>102527.21556000001</v>
      </c>
      <c r="U40" s="333">
        <f>V40/T40</f>
        <v>0.9999978975338515</v>
      </c>
      <c r="V40" s="331">
        <v>102527</v>
      </c>
      <c r="W40" s="334">
        <v>1</v>
      </c>
      <c r="X40" s="331">
        <v>93207</v>
      </c>
      <c r="Y40" s="65"/>
      <c r="Z40" s="65"/>
      <c r="AA40" s="65"/>
    </row>
    <row r="41" spans="1:24" ht="22.5">
      <c r="A41" s="17">
        <v>33</v>
      </c>
      <c r="B41" s="284" t="s">
        <v>374</v>
      </c>
      <c r="C41" s="11" t="s">
        <v>163</v>
      </c>
      <c r="D41" s="22"/>
      <c r="E41" s="17"/>
      <c r="F41" s="21">
        <v>17697</v>
      </c>
      <c r="G41" s="18">
        <v>3.85</v>
      </c>
      <c r="H41" s="22" t="s">
        <v>87</v>
      </c>
      <c r="I41" s="21">
        <f aca="true" t="shared" si="14" ref="I41:I49">G41*17697</f>
        <v>68133.45</v>
      </c>
      <c r="J41" s="21">
        <f t="shared" si="4"/>
        <v>116508.19949999999</v>
      </c>
      <c r="K41" s="21">
        <f t="shared" si="5"/>
        <v>128159.01944999999</v>
      </c>
      <c r="L41" s="24">
        <v>0.2</v>
      </c>
      <c r="M41" s="21">
        <f>L41*17697</f>
        <v>3539.4</v>
      </c>
      <c r="N41" s="21">
        <f>K41+M41</f>
        <v>131698.41945</v>
      </c>
      <c r="O41" s="24"/>
      <c r="P41" s="19">
        <f>O41*F41</f>
        <v>0</v>
      </c>
      <c r="Q41" s="22"/>
      <c r="R41" s="21">
        <f t="shared" si="9"/>
        <v>131698.41945</v>
      </c>
      <c r="S41" s="56">
        <v>1</v>
      </c>
      <c r="T41" s="19">
        <f t="shared" si="10"/>
        <v>131698.41945</v>
      </c>
      <c r="U41" s="144"/>
      <c r="V41" s="19">
        <v>131698</v>
      </c>
      <c r="W41" s="64">
        <v>1</v>
      </c>
      <c r="X41" s="19">
        <v>116508</v>
      </c>
    </row>
    <row r="42" spans="1:24" ht="22.5">
      <c r="A42" s="17">
        <v>34</v>
      </c>
      <c r="B42" s="284" t="s">
        <v>374</v>
      </c>
      <c r="C42" s="11" t="s">
        <v>163</v>
      </c>
      <c r="D42" s="22"/>
      <c r="E42" s="17"/>
      <c r="F42" s="21">
        <v>17697</v>
      </c>
      <c r="G42" s="18">
        <v>3.85</v>
      </c>
      <c r="H42" s="22" t="s">
        <v>87</v>
      </c>
      <c r="I42" s="21">
        <f t="shared" si="14"/>
        <v>68133.45</v>
      </c>
      <c r="J42" s="21">
        <f t="shared" si="4"/>
        <v>116508.19949999999</v>
      </c>
      <c r="K42" s="21">
        <f t="shared" si="5"/>
        <v>128159.01944999999</v>
      </c>
      <c r="L42" s="24">
        <v>0.2</v>
      </c>
      <c r="M42" s="21">
        <f>L42*17697</f>
        <v>3539.4</v>
      </c>
      <c r="N42" s="21">
        <f>K42+M42</f>
        <v>131698.41945</v>
      </c>
      <c r="O42" s="24"/>
      <c r="P42" s="19">
        <f>O42*F42</f>
        <v>0</v>
      </c>
      <c r="Q42" s="22"/>
      <c r="R42" s="21">
        <f t="shared" si="9"/>
        <v>131698.41945</v>
      </c>
      <c r="S42" s="56">
        <v>1</v>
      </c>
      <c r="T42" s="19">
        <f t="shared" si="10"/>
        <v>131698.41945</v>
      </c>
      <c r="U42" s="144"/>
      <c r="V42" s="19">
        <v>132</v>
      </c>
      <c r="W42" s="64">
        <v>1</v>
      </c>
      <c r="X42" s="19">
        <v>116508</v>
      </c>
    </row>
    <row r="43" spans="1:24" ht="22.5">
      <c r="A43" s="17">
        <v>35</v>
      </c>
      <c r="B43" s="284" t="s">
        <v>374</v>
      </c>
      <c r="C43" s="11" t="s">
        <v>208</v>
      </c>
      <c r="D43" s="22"/>
      <c r="E43" s="17"/>
      <c r="F43" s="21">
        <v>17697</v>
      </c>
      <c r="G43" s="18">
        <v>3.94</v>
      </c>
      <c r="H43" s="22" t="s">
        <v>87</v>
      </c>
      <c r="I43" s="21">
        <f>G43*17697</f>
        <v>69726.18</v>
      </c>
      <c r="J43" s="21">
        <f t="shared" si="4"/>
        <v>119231.76779999999</v>
      </c>
      <c r="K43" s="21">
        <f>J43*1.1</f>
        <v>131154.94458</v>
      </c>
      <c r="L43" s="24">
        <v>0.2</v>
      </c>
      <c r="M43" s="21">
        <f>L43*17697</f>
        <v>3539.4</v>
      </c>
      <c r="N43" s="21">
        <f>K43+M43</f>
        <v>134694.34458</v>
      </c>
      <c r="O43" s="24"/>
      <c r="P43" s="19">
        <f>O43*F43</f>
        <v>0</v>
      </c>
      <c r="Q43" s="22"/>
      <c r="R43" s="21">
        <f>N43+P43</f>
        <v>134694.34458</v>
      </c>
      <c r="S43" s="56">
        <v>1</v>
      </c>
      <c r="T43" s="19">
        <f t="shared" si="10"/>
        <v>134694.34458</v>
      </c>
      <c r="U43" s="144"/>
      <c r="V43" s="19">
        <v>303879</v>
      </c>
      <c r="W43" s="64">
        <v>1</v>
      </c>
      <c r="X43" s="19">
        <v>303879</v>
      </c>
    </row>
    <row r="44" spans="1:24" ht="12.75">
      <c r="A44" s="17">
        <v>37</v>
      </c>
      <c r="B44" s="284" t="s">
        <v>375</v>
      </c>
      <c r="C44" s="11"/>
      <c r="D44" s="22" t="s">
        <v>43</v>
      </c>
      <c r="E44" s="17"/>
      <c r="F44" s="21">
        <v>17697</v>
      </c>
      <c r="G44" s="18">
        <v>2.89</v>
      </c>
      <c r="H44" s="22">
        <v>4</v>
      </c>
      <c r="I44" s="21">
        <f t="shared" si="14"/>
        <v>51144.33</v>
      </c>
      <c r="J44" s="21">
        <f t="shared" si="4"/>
        <v>87456.8043</v>
      </c>
      <c r="K44" s="21">
        <f t="shared" si="5"/>
        <v>96202.48473000001</v>
      </c>
      <c r="L44" s="24"/>
      <c r="M44" s="21">
        <f>F44*L44</f>
        <v>0</v>
      </c>
      <c r="N44" s="21">
        <f aca="true" t="shared" si="15" ref="N44:N49">K44+M44</f>
        <v>96202.48473000001</v>
      </c>
      <c r="O44" s="24">
        <v>0.35</v>
      </c>
      <c r="P44" s="22">
        <f>17697*35%</f>
        <v>6193.95</v>
      </c>
      <c r="Q44" s="22"/>
      <c r="R44" s="21">
        <f t="shared" si="9"/>
        <v>102396.43473000001</v>
      </c>
      <c r="S44" s="56">
        <v>1</v>
      </c>
      <c r="T44" s="19">
        <f t="shared" si="10"/>
        <v>102396.43473000001</v>
      </c>
      <c r="U44" s="144">
        <f aca="true" t="shared" si="16" ref="U44:U49">V44/T44</f>
        <v>0.9999957544420257</v>
      </c>
      <c r="V44" s="19">
        <v>102396</v>
      </c>
      <c r="W44" s="64">
        <v>1</v>
      </c>
      <c r="X44" s="19">
        <v>87457</v>
      </c>
    </row>
    <row r="45" spans="1:24" ht="12.75">
      <c r="A45" s="17">
        <v>38</v>
      </c>
      <c r="B45" s="284" t="s">
        <v>375</v>
      </c>
      <c r="D45" s="11" t="s">
        <v>102</v>
      </c>
      <c r="E45" s="17"/>
      <c r="F45" s="21">
        <v>17697</v>
      </c>
      <c r="G45" s="18">
        <v>2.89</v>
      </c>
      <c r="H45" s="22">
        <v>4</v>
      </c>
      <c r="I45" s="21">
        <f t="shared" si="14"/>
        <v>51144.33</v>
      </c>
      <c r="J45" s="21">
        <f t="shared" si="4"/>
        <v>87456.8043</v>
      </c>
      <c r="K45" s="21">
        <f t="shared" si="5"/>
        <v>96202.48473000001</v>
      </c>
      <c r="L45" s="24"/>
      <c r="M45" s="21"/>
      <c r="N45" s="21">
        <f>K45</f>
        <v>96202.48473000001</v>
      </c>
      <c r="O45" s="24">
        <v>0.2</v>
      </c>
      <c r="P45" s="22">
        <v>3539</v>
      </c>
      <c r="Q45" s="22"/>
      <c r="R45" s="21">
        <f t="shared" si="9"/>
        <v>99741.48473000001</v>
      </c>
      <c r="S45" s="56">
        <v>1</v>
      </c>
      <c r="T45" s="19">
        <f t="shared" si="10"/>
        <v>99741.48473000001</v>
      </c>
      <c r="U45" s="144">
        <f t="shared" si="16"/>
        <v>0.9999951401365107</v>
      </c>
      <c r="V45" s="19">
        <v>99741</v>
      </c>
      <c r="W45" s="64">
        <v>1</v>
      </c>
      <c r="X45" s="19">
        <v>87457</v>
      </c>
    </row>
    <row r="46" spans="1:24" ht="12.75">
      <c r="A46" s="17">
        <v>39</v>
      </c>
      <c r="B46" s="284" t="s">
        <v>375</v>
      </c>
      <c r="C46" s="11"/>
      <c r="D46" s="22"/>
      <c r="E46" s="17"/>
      <c r="F46" s="21">
        <v>17697</v>
      </c>
      <c r="G46" s="18">
        <v>2.89</v>
      </c>
      <c r="H46" s="22">
        <v>4</v>
      </c>
      <c r="I46" s="21">
        <f>G46*17697</f>
        <v>51144.33</v>
      </c>
      <c r="J46" s="21">
        <f t="shared" si="4"/>
        <v>87456.8043</v>
      </c>
      <c r="K46" s="21">
        <f t="shared" si="5"/>
        <v>96202.48473000001</v>
      </c>
      <c r="L46" s="24"/>
      <c r="M46" s="21"/>
      <c r="N46" s="21">
        <f>K46</f>
        <v>96202.48473000001</v>
      </c>
      <c r="O46" s="22"/>
      <c r="P46" s="22"/>
      <c r="Q46" s="22"/>
      <c r="R46" s="21">
        <f t="shared" si="9"/>
        <v>96202.48473000001</v>
      </c>
      <c r="S46" s="56">
        <v>5</v>
      </c>
      <c r="T46" s="19">
        <f t="shared" si="10"/>
        <v>481012.42365000007</v>
      </c>
      <c r="U46" s="144">
        <f t="shared" si="16"/>
        <v>0</v>
      </c>
      <c r="V46" s="19"/>
      <c r="W46" s="64"/>
      <c r="X46" s="19">
        <v>87457</v>
      </c>
    </row>
    <row r="47" spans="1:24" ht="12.75">
      <c r="A47" s="17">
        <v>40</v>
      </c>
      <c r="B47" s="284" t="s">
        <v>375</v>
      </c>
      <c r="C47" s="11"/>
      <c r="D47" s="22"/>
      <c r="E47" s="17"/>
      <c r="F47" s="21">
        <v>17697</v>
      </c>
      <c r="G47" s="18">
        <v>2.89</v>
      </c>
      <c r="H47" s="22">
        <v>4</v>
      </c>
      <c r="I47" s="21">
        <f t="shared" si="14"/>
        <v>51144.33</v>
      </c>
      <c r="J47" s="21">
        <f t="shared" si="4"/>
        <v>87456.8043</v>
      </c>
      <c r="K47" s="21">
        <f t="shared" si="5"/>
        <v>96202.48473000001</v>
      </c>
      <c r="L47" s="24"/>
      <c r="M47" s="21">
        <f aca="true" t="shared" si="17" ref="M47:M76">F47*L47</f>
        <v>0</v>
      </c>
      <c r="N47" s="21">
        <f t="shared" si="15"/>
        <v>96202.48473000001</v>
      </c>
      <c r="O47" s="22"/>
      <c r="P47" s="22"/>
      <c r="Q47" s="22"/>
      <c r="R47" s="21">
        <f t="shared" si="9"/>
        <v>96202.48473000001</v>
      </c>
      <c r="S47" s="56">
        <v>1</v>
      </c>
      <c r="T47" s="19">
        <f t="shared" si="10"/>
        <v>96202.48473000001</v>
      </c>
      <c r="U47" s="144">
        <f t="shared" si="16"/>
        <v>0.9999949613567531</v>
      </c>
      <c r="V47" s="19">
        <v>96202</v>
      </c>
      <c r="W47" s="64">
        <v>1</v>
      </c>
      <c r="X47" s="19">
        <v>87457</v>
      </c>
    </row>
    <row r="48" spans="1:24" ht="12.75">
      <c r="A48" s="17">
        <v>41</v>
      </c>
      <c r="B48" s="284" t="s">
        <v>375</v>
      </c>
      <c r="C48" s="11"/>
      <c r="D48" s="60" t="s">
        <v>43</v>
      </c>
      <c r="E48" s="17"/>
      <c r="F48" s="21">
        <v>17697</v>
      </c>
      <c r="G48" s="22">
        <v>2.89</v>
      </c>
      <c r="H48" s="22">
        <v>4</v>
      </c>
      <c r="I48" s="21">
        <f t="shared" si="14"/>
        <v>51144.33</v>
      </c>
      <c r="J48" s="21">
        <f t="shared" si="4"/>
        <v>87456.8043</v>
      </c>
      <c r="K48" s="21">
        <f t="shared" si="5"/>
        <v>96202.48473000001</v>
      </c>
      <c r="N48" s="21">
        <f t="shared" si="15"/>
        <v>96202.48473000001</v>
      </c>
      <c r="O48" s="24">
        <v>0.35</v>
      </c>
      <c r="P48" s="21">
        <f>F48*O48</f>
        <v>6193.95</v>
      </c>
      <c r="Q48" s="22"/>
      <c r="R48" s="21">
        <f t="shared" si="9"/>
        <v>102396.43473000001</v>
      </c>
      <c r="S48" s="56">
        <v>1</v>
      </c>
      <c r="T48" s="19">
        <f t="shared" si="10"/>
        <v>102396.43473000001</v>
      </c>
      <c r="U48" s="144">
        <f t="shared" si="16"/>
        <v>0.9999957544420257</v>
      </c>
      <c r="V48" s="19">
        <v>102396</v>
      </c>
      <c r="W48" s="64">
        <v>1</v>
      </c>
      <c r="X48" s="19">
        <v>174983</v>
      </c>
    </row>
    <row r="49" spans="1:24" ht="12.75">
      <c r="A49" s="17">
        <v>42</v>
      </c>
      <c r="B49" s="284" t="s">
        <v>375</v>
      </c>
      <c r="C49" s="11"/>
      <c r="D49" s="60" t="s">
        <v>43</v>
      </c>
      <c r="E49" s="17"/>
      <c r="F49" s="21">
        <v>17697</v>
      </c>
      <c r="G49" s="22">
        <v>2.89</v>
      </c>
      <c r="H49" s="22">
        <v>4</v>
      </c>
      <c r="I49" s="21">
        <f t="shared" si="14"/>
        <v>51144.33</v>
      </c>
      <c r="J49" s="21">
        <f t="shared" si="4"/>
        <v>87456.8043</v>
      </c>
      <c r="K49" s="21">
        <f t="shared" si="5"/>
        <v>96202.48473000001</v>
      </c>
      <c r="L49" s="24"/>
      <c r="M49" s="21">
        <f>F49*L49</f>
        <v>0</v>
      </c>
      <c r="N49" s="21">
        <f t="shared" si="15"/>
        <v>96202.48473000001</v>
      </c>
      <c r="O49" s="24">
        <v>0.35</v>
      </c>
      <c r="P49" s="21">
        <f>F49*O49</f>
        <v>6193.95</v>
      </c>
      <c r="Q49" s="22"/>
      <c r="R49" s="21">
        <f>N49+P49</f>
        <v>102396.43473000001</v>
      </c>
      <c r="S49" s="56">
        <v>1</v>
      </c>
      <c r="T49" s="19">
        <f t="shared" si="10"/>
        <v>102396.43473000001</v>
      </c>
      <c r="U49" s="144">
        <f t="shared" si="16"/>
        <v>0.9999957544420257</v>
      </c>
      <c r="V49" s="19">
        <v>102396</v>
      </c>
      <c r="W49" s="64">
        <v>1</v>
      </c>
      <c r="X49" s="19">
        <v>174983</v>
      </c>
    </row>
    <row r="50" spans="1:24" ht="45">
      <c r="A50" s="17">
        <v>43</v>
      </c>
      <c r="B50" s="284" t="s">
        <v>376</v>
      </c>
      <c r="C50" s="11" t="s">
        <v>262</v>
      </c>
      <c r="D50" s="60"/>
      <c r="E50" s="17"/>
      <c r="F50" s="21">
        <v>17697</v>
      </c>
      <c r="G50" s="22">
        <v>4.51</v>
      </c>
      <c r="H50" s="22" t="s">
        <v>36</v>
      </c>
      <c r="I50" s="21">
        <f aca="true" t="shared" si="18" ref="I50:I82">F50*G50</f>
        <v>79813.47</v>
      </c>
      <c r="J50" s="21">
        <f t="shared" si="4"/>
        <v>136481.0337</v>
      </c>
      <c r="K50" s="21">
        <f t="shared" si="5"/>
        <v>150129.13707000003</v>
      </c>
      <c r="L50" s="19"/>
      <c r="M50" s="21">
        <f t="shared" si="17"/>
        <v>0</v>
      </c>
      <c r="N50" s="21">
        <f>K50+M50</f>
        <v>150129.13707000003</v>
      </c>
      <c r="O50" s="22"/>
      <c r="P50" s="22"/>
      <c r="Q50" s="22"/>
      <c r="R50" s="21">
        <f aca="true" t="shared" si="19" ref="R50:R82">N50+P50</f>
        <v>150129.13707000003</v>
      </c>
      <c r="S50" s="56">
        <v>0.5</v>
      </c>
      <c r="T50" s="19">
        <f t="shared" si="10"/>
        <v>75064.56853500001</v>
      </c>
      <c r="U50" s="144"/>
      <c r="V50" s="19"/>
      <c r="W50" s="64"/>
      <c r="X50" s="19"/>
    </row>
    <row r="51" spans="1:24" ht="56.25">
      <c r="A51" s="17">
        <v>44</v>
      </c>
      <c r="B51" s="284" t="s">
        <v>376</v>
      </c>
      <c r="C51" s="90" t="s">
        <v>148</v>
      </c>
      <c r="D51" s="60"/>
      <c r="E51" s="17"/>
      <c r="F51" s="21">
        <v>17697</v>
      </c>
      <c r="G51" s="22">
        <v>4.83</v>
      </c>
      <c r="H51" s="22" t="s">
        <v>36</v>
      </c>
      <c r="I51" s="21">
        <f t="shared" si="18"/>
        <v>85476.51</v>
      </c>
      <c r="J51" s="21">
        <f t="shared" si="4"/>
        <v>146164.8321</v>
      </c>
      <c r="K51" s="21">
        <f t="shared" si="5"/>
        <v>160781.31531</v>
      </c>
      <c r="L51" s="19"/>
      <c r="M51" s="21">
        <f t="shared" si="17"/>
        <v>0</v>
      </c>
      <c r="N51" s="21">
        <f>K51+M51</f>
        <v>160781.31531</v>
      </c>
      <c r="O51" s="22"/>
      <c r="P51" s="22"/>
      <c r="Q51" s="22"/>
      <c r="R51" s="21">
        <f t="shared" si="19"/>
        <v>160781.31531</v>
      </c>
      <c r="S51" s="56">
        <v>0.5</v>
      </c>
      <c r="T51" s="19">
        <f t="shared" si="10"/>
        <v>80390.657655</v>
      </c>
      <c r="U51" s="144"/>
      <c r="V51" s="19"/>
      <c r="W51" s="64"/>
      <c r="X51" s="19"/>
    </row>
    <row r="52" spans="1:24" ht="39.75" customHeight="1">
      <c r="A52" s="17">
        <v>45</v>
      </c>
      <c r="B52" s="284" t="s">
        <v>377</v>
      </c>
      <c r="C52" s="11" t="s">
        <v>167</v>
      </c>
      <c r="D52" s="17"/>
      <c r="E52" s="153"/>
      <c r="F52" s="21">
        <v>17697</v>
      </c>
      <c r="G52" s="22">
        <v>3.5</v>
      </c>
      <c r="H52" s="22" t="s">
        <v>81</v>
      </c>
      <c r="I52" s="21">
        <f>G52*17697</f>
        <v>61939.5</v>
      </c>
      <c r="J52" s="21">
        <f t="shared" si="4"/>
        <v>105916.545</v>
      </c>
      <c r="K52" s="21">
        <f t="shared" si="5"/>
        <v>116508.1995</v>
      </c>
      <c r="L52" s="19"/>
      <c r="M52" s="21">
        <f t="shared" si="17"/>
        <v>0</v>
      </c>
      <c r="N52" s="21">
        <f>K52</f>
        <v>116508.1995</v>
      </c>
      <c r="O52" s="22"/>
      <c r="P52" s="22"/>
      <c r="Q52" s="22"/>
      <c r="R52" s="21">
        <f t="shared" si="19"/>
        <v>116508.1995</v>
      </c>
      <c r="S52" s="56">
        <v>1</v>
      </c>
      <c r="T52" s="19">
        <f t="shared" si="10"/>
        <v>116508.1995</v>
      </c>
      <c r="U52" s="144"/>
      <c r="V52" s="19">
        <v>116508</v>
      </c>
      <c r="W52" s="64">
        <v>1</v>
      </c>
      <c r="X52" s="19">
        <v>105917</v>
      </c>
    </row>
    <row r="53" spans="1:24" ht="12.75">
      <c r="A53" s="17">
        <v>46</v>
      </c>
      <c r="B53" s="284" t="s">
        <v>378</v>
      </c>
      <c r="C53" s="11"/>
      <c r="D53" s="17"/>
      <c r="E53" s="153"/>
      <c r="F53" s="21">
        <v>17697</v>
      </c>
      <c r="G53" s="22">
        <v>2.77</v>
      </c>
      <c r="H53" s="22">
        <v>1</v>
      </c>
      <c r="I53" s="21">
        <f t="shared" si="18"/>
        <v>49020.69</v>
      </c>
      <c r="J53" s="21">
        <f t="shared" si="4"/>
        <v>83825.3799</v>
      </c>
      <c r="K53" s="21">
        <f t="shared" si="5"/>
        <v>92207.91789000001</v>
      </c>
      <c r="L53" s="19"/>
      <c r="M53" s="21">
        <f t="shared" si="17"/>
        <v>0</v>
      </c>
      <c r="N53" s="21">
        <f>K53+M53</f>
        <v>92207.91789000001</v>
      </c>
      <c r="O53" s="22"/>
      <c r="P53" s="22"/>
      <c r="Q53" s="22"/>
      <c r="R53" s="21">
        <f>N53+P53</f>
        <v>92207.91789000001</v>
      </c>
      <c r="S53" s="56">
        <v>1.5</v>
      </c>
      <c r="T53" s="19">
        <f t="shared" si="10"/>
        <v>138311.876835</v>
      </c>
      <c r="U53" s="144"/>
      <c r="V53" s="19">
        <v>138312</v>
      </c>
      <c r="W53" s="64">
        <v>1</v>
      </c>
      <c r="X53" s="19">
        <f>J53</f>
        <v>83825.3799</v>
      </c>
    </row>
    <row r="54" spans="1:24" ht="12.75">
      <c r="A54" s="17">
        <v>47</v>
      </c>
      <c r="B54" s="284" t="s">
        <v>378</v>
      </c>
      <c r="C54" s="11"/>
      <c r="D54" s="60"/>
      <c r="E54" s="17"/>
      <c r="F54" s="21">
        <v>17697</v>
      </c>
      <c r="G54" s="22">
        <v>2.77</v>
      </c>
      <c r="H54" s="22">
        <v>1</v>
      </c>
      <c r="I54" s="21">
        <f t="shared" si="18"/>
        <v>49020.69</v>
      </c>
      <c r="J54" s="21">
        <f t="shared" si="4"/>
        <v>83825.3799</v>
      </c>
      <c r="K54" s="21">
        <f t="shared" si="5"/>
        <v>92207.91789000001</v>
      </c>
      <c r="L54" s="19"/>
      <c r="M54" s="21">
        <f t="shared" si="17"/>
        <v>0</v>
      </c>
      <c r="N54" s="21">
        <f>K54+M54</f>
        <v>92207.91789000001</v>
      </c>
      <c r="O54" s="22"/>
      <c r="P54" s="22"/>
      <c r="Q54" s="22"/>
      <c r="R54" s="21">
        <f t="shared" si="19"/>
        <v>92207.91789000001</v>
      </c>
      <c r="S54" s="56">
        <v>0.5</v>
      </c>
      <c r="T54" s="19">
        <f t="shared" si="10"/>
        <v>46103.958945000006</v>
      </c>
      <c r="U54" s="144"/>
      <c r="V54" s="19">
        <v>46103</v>
      </c>
      <c r="W54" s="64">
        <v>0.5</v>
      </c>
      <c r="X54" s="19">
        <f>V54</f>
        <v>46103</v>
      </c>
    </row>
    <row r="55" spans="1:24" ht="12.75">
      <c r="A55" s="17">
        <v>48</v>
      </c>
      <c r="B55" s="284" t="s">
        <v>378</v>
      </c>
      <c r="C55" s="11"/>
      <c r="D55" s="60"/>
      <c r="E55" s="17"/>
      <c r="F55" s="21">
        <v>17697</v>
      </c>
      <c r="G55" s="22">
        <v>2.77</v>
      </c>
      <c r="H55" s="22">
        <v>1</v>
      </c>
      <c r="I55" s="21">
        <f>F55*G55</f>
        <v>49020.69</v>
      </c>
      <c r="J55" s="21">
        <f t="shared" si="4"/>
        <v>83825.3799</v>
      </c>
      <c r="K55" s="21">
        <f t="shared" si="5"/>
        <v>92207.91789000001</v>
      </c>
      <c r="L55" s="19"/>
      <c r="M55" s="21">
        <f>F55*L55</f>
        <v>0</v>
      </c>
      <c r="N55" s="21">
        <f>K55+M55</f>
        <v>92207.91789000001</v>
      </c>
      <c r="O55" s="22"/>
      <c r="P55" s="22"/>
      <c r="Q55" s="22"/>
      <c r="R55" s="21">
        <f>N55+P55</f>
        <v>92207.91789000001</v>
      </c>
      <c r="S55" s="56">
        <v>0.5</v>
      </c>
      <c r="T55" s="19">
        <f t="shared" si="10"/>
        <v>46103.958945000006</v>
      </c>
      <c r="U55" s="144"/>
      <c r="V55" s="19">
        <v>46104</v>
      </c>
      <c r="W55" s="64"/>
      <c r="X55" s="19">
        <v>83825</v>
      </c>
    </row>
    <row r="56" spans="1:24" ht="12.75">
      <c r="A56" s="17">
        <v>49</v>
      </c>
      <c r="B56" s="17" t="s">
        <v>379</v>
      </c>
      <c r="C56" s="11"/>
      <c r="D56" s="60"/>
      <c r="E56" s="284"/>
      <c r="F56" s="21">
        <v>17697</v>
      </c>
      <c r="G56" s="22">
        <v>2.77</v>
      </c>
      <c r="H56" s="22">
        <v>1</v>
      </c>
      <c r="I56" s="21">
        <f t="shared" si="18"/>
        <v>49020.69</v>
      </c>
      <c r="J56" s="21">
        <f t="shared" si="4"/>
        <v>83825.3799</v>
      </c>
      <c r="K56" s="21">
        <f t="shared" si="5"/>
        <v>92207.91789000001</v>
      </c>
      <c r="L56" s="19"/>
      <c r="M56" s="21">
        <f t="shared" si="17"/>
        <v>0</v>
      </c>
      <c r="N56" s="21">
        <f>K56+M56</f>
        <v>92207.91789000001</v>
      </c>
      <c r="O56" s="22"/>
      <c r="P56" s="22"/>
      <c r="Q56" s="22"/>
      <c r="R56" s="21">
        <f t="shared" si="19"/>
        <v>92207.91789000001</v>
      </c>
      <c r="S56" s="56">
        <v>1</v>
      </c>
      <c r="T56" s="19">
        <f t="shared" si="10"/>
        <v>92207.91789000001</v>
      </c>
      <c r="U56" s="144"/>
      <c r="V56" s="19">
        <v>92208</v>
      </c>
      <c r="W56" s="64">
        <v>1</v>
      </c>
      <c r="X56" s="19">
        <f aca="true" t="shared" si="20" ref="X56:X62">J56</f>
        <v>83825.3799</v>
      </c>
    </row>
    <row r="57" spans="1:24" ht="12.75">
      <c r="A57" s="17">
        <v>50</v>
      </c>
      <c r="B57" s="17" t="s">
        <v>379</v>
      </c>
      <c r="C57" s="11"/>
      <c r="D57" s="60"/>
      <c r="E57" s="17"/>
      <c r="F57" s="21">
        <v>17697</v>
      </c>
      <c r="G57" s="22">
        <v>2.77</v>
      </c>
      <c r="H57" s="22">
        <v>1</v>
      </c>
      <c r="I57" s="21">
        <f aca="true" t="shared" si="21" ref="I57:I62">F57*G57</f>
        <v>49020.69</v>
      </c>
      <c r="J57" s="21">
        <f t="shared" si="4"/>
        <v>83825.3799</v>
      </c>
      <c r="K57" s="21">
        <f t="shared" si="5"/>
        <v>92207.91789000001</v>
      </c>
      <c r="L57" s="19"/>
      <c r="M57" s="21">
        <f aca="true" t="shared" si="22" ref="M57:M62">F57*L57</f>
        <v>0</v>
      </c>
      <c r="N57" s="21">
        <f aca="true" t="shared" si="23" ref="N57:N62">K57+M57</f>
        <v>92207.91789000001</v>
      </c>
      <c r="O57" s="22"/>
      <c r="P57" s="22"/>
      <c r="Q57" s="22"/>
      <c r="R57" s="21">
        <f aca="true" t="shared" si="24" ref="R57:R62">N57+P57</f>
        <v>92207.91789000001</v>
      </c>
      <c r="S57" s="56">
        <v>1.25</v>
      </c>
      <c r="T57" s="19">
        <f t="shared" si="10"/>
        <v>115259.89736250002</v>
      </c>
      <c r="U57" s="144"/>
      <c r="V57" s="19">
        <v>115260</v>
      </c>
      <c r="W57" s="64">
        <v>1</v>
      </c>
      <c r="X57" s="19">
        <f t="shared" si="20"/>
        <v>83825.3799</v>
      </c>
    </row>
    <row r="58" spans="1:24" ht="12.75">
      <c r="A58" s="17">
        <v>51</v>
      </c>
      <c r="B58" s="17" t="s">
        <v>379</v>
      </c>
      <c r="C58" s="11"/>
      <c r="D58" s="60"/>
      <c r="E58" s="17"/>
      <c r="F58" s="21">
        <v>17697</v>
      </c>
      <c r="G58" s="22">
        <v>2.77</v>
      </c>
      <c r="H58" s="22">
        <v>1</v>
      </c>
      <c r="I58" s="21">
        <f t="shared" si="21"/>
        <v>49020.69</v>
      </c>
      <c r="J58" s="21">
        <f t="shared" si="4"/>
        <v>83825.3799</v>
      </c>
      <c r="K58" s="21">
        <f t="shared" si="5"/>
        <v>92207.91789000001</v>
      </c>
      <c r="L58" s="19"/>
      <c r="M58" s="21">
        <f t="shared" si="22"/>
        <v>0</v>
      </c>
      <c r="N58" s="21">
        <f t="shared" si="23"/>
        <v>92207.91789000001</v>
      </c>
      <c r="O58" s="22"/>
      <c r="P58" s="22"/>
      <c r="Q58" s="22"/>
      <c r="R58" s="21">
        <f t="shared" si="24"/>
        <v>92207.91789000001</v>
      </c>
      <c r="S58" s="56">
        <v>1</v>
      </c>
      <c r="T58" s="19">
        <f t="shared" si="10"/>
        <v>92207.91789000001</v>
      </c>
      <c r="U58" s="144"/>
      <c r="V58" s="19">
        <v>92208</v>
      </c>
      <c r="W58" s="64">
        <v>1</v>
      </c>
      <c r="X58" s="19">
        <f t="shared" si="20"/>
        <v>83825.3799</v>
      </c>
    </row>
    <row r="59" spans="1:24" ht="12.75">
      <c r="A59" s="17">
        <v>52</v>
      </c>
      <c r="B59" s="17" t="s">
        <v>379</v>
      </c>
      <c r="C59" s="11"/>
      <c r="D59" s="60"/>
      <c r="E59" s="17"/>
      <c r="F59" s="21">
        <v>17697</v>
      </c>
      <c r="G59" s="22">
        <v>2.77</v>
      </c>
      <c r="H59" s="22">
        <v>1</v>
      </c>
      <c r="I59" s="21">
        <f t="shared" si="21"/>
        <v>49020.69</v>
      </c>
      <c r="J59" s="21">
        <f t="shared" si="4"/>
        <v>83825.3799</v>
      </c>
      <c r="K59" s="21">
        <f t="shared" si="5"/>
        <v>92207.91789000001</v>
      </c>
      <c r="L59" s="19"/>
      <c r="M59" s="21">
        <f t="shared" si="22"/>
        <v>0</v>
      </c>
      <c r="N59" s="21">
        <f t="shared" si="23"/>
        <v>92207.91789000001</v>
      </c>
      <c r="O59" s="22"/>
      <c r="P59" s="22"/>
      <c r="Q59" s="22"/>
      <c r="R59" s="21">
        <f t="shared" si="24"/>
        <v>92207.91789000001</v>
      </c>
      <c r="S59" s="56">
        <v>1</v>
      </c>
      <c r="T59" s="19">
        <f t="shared" si="10"/>
        <v>92207.91789000001</v>
      </c>
      <c r="U59" s="144"/>
      <c r="V59" s="19">
        <f aca="true" t="shared" si="25" ref="V59:V66">T59</f>
        <v>92207.91789000001</v>
      </c>
      <c r="W59" s="64">
        <v>1</v>
      </c>
      <c r="X59" s="19">
        <f t="shared" si="20"/>
        <v>83825.3799</v>
      </c>
    </row>
    <row r="60" spans="1:24" ht="12.75">
      <c r="A60" s="17">
        <v>53</v>
      </c>
      <c r="B60" s="17" t="s">
        <v>379</v>
      </c>
      <c r="C60" s="11"/>
      <c r="D60" s="60"/>
      <c r="E60" s="17"/>
      <c r="F60" s="21">
        <v>17697</v>
      </c>
      <c r="G60" s="22">
        <v>2.77</v>
      </c>
      <c r="H60" s="22">
        <v>1</v>
      </c>
      <c r="I60" s="21">
        <f t="shared" si="21"/>
        <v>49020.69</v>
      </c>
      <c r="J60" s="21">
        <f t="shared" si="4"/>
        <v>83825.3799</v>
      </c>
      <c r="K60" s="21">
        <f t="shared" si="5"/>
        <v>92207.91789000001</v>
      </c>
      <c r="L60" s="19"/>
      <c r="M60" s="21">
        <f t="shared" si="22"/>
        <v>0</v>
      </c>
      <c r="N60" s="21">
        <f t="shared" si="23"/>
        <v>92207.91789000001</v>
      </c>
      <c r="O60" s="22"/>
      <c r="P60" s="22"/>
      <c r="Q60" s="22"/>
      <c r="R60" s="21">
        <f t="shared" si="24"/>
        <v>92207.91789000001</v>
      </c>
      <c r="S60" s="56">
        <v>0.25</v>
      </c>
      <c r="T60" s="19">
        <f t="shared" si="10"/>
        <v>23051.979472500003</v>
      </c>
      <c r="U60" s="144"/>
      <c r="V60" s="19">
        <f t="shared" si="25"/>
        <v>23051.979472500003</v>
      </c>
      <c r="W60" s="64">
        <v>1</v>
      </c>
      <c r="X60" s="19">
        <f t="shared" si="20"/>
        <v>83825.3799</v>
      </c>
    </row>
    <row r="61" spans="1:24" ht="12.75">
      <c r="A61" s="17">
        <v>54</v>
      </c>
      <c r="B61" s="17" t="s">
        <v>379</v>
      </c>
      <c r="C61" s="11"/>
      <c r="D61" s="60"/>
      <c r="E61" s="17"/>
      <c r="F61" s="21">
        <v>17697</v>
      </c>
      <c r="G61" s="22">
        <v>2.77</v>
      </c>
      <c r="H61" s="22">
        <v>1</v>
      </c>
      <c r="I61" s="21">
        <f t="shared" si="21"/>
        <v>49020.69</v>
      </c>
      <c r="J61" s="21">
        <f t="shared" si="4"/>
        <v>83825.3799</v>
      </c>
      <c r="K61" s="21">
        <f>J61*1.1</f>
        <v>92207.91789000001</v>
      </c>
      <c r="L61" s="19"/>
      <c r="M61" s="21">
        <f t="shared" si="22"/>
        <v>0</v>
      </c>
      <c r="N61" s="21">
        <f t="shared" si="23"/>
        <v>92207.91789000001</v>
      </c>
      <c r="O61" s="22"/>
      <c r="P61" s="22"/>
      <c r="Q61" s="22"/>
      <c r="R61" s="21">
        <f t="shared" si="24"/>
        <v>92207.91789000001</v>
      </c>
      <c r="S61" s="56">
        <v>0.25</v>
      </c>
      <c r="T61" s="19">
        <f t="shared" si="10"/>
        <v>23051.979472500003</v>
      </c>
      <c r="U61" s="144"/>
      <c r="V61" s="19">
        <f>T61</f>
        <v>23051.979472500003</v>
      </c>
      <c r="W61" s="64">
        <v>2</v>
      </c>
      <c r="X61" s="19">
        <f>J61</f>
        <v>83825.3799</v>
      </c>
    </row>
    <row r="62" spans="1:24" ht="12.75">
      <c r="A62" s="17">
        <v>55</v>
      </c>
      <c r="B62" s="17" t="s">
        <v>379</v>
      </c>
      <c r="C62" s="11"/>
      <c r="D62" s="60"/>
      <c r="E62" s="17"/>
      <c r="F62" s="21">
        <v>17697</v>
      </c>
      <c r="G62" s="22">
        <v>2.77</v>
      </c>
      <c r="H62" s="22">
        <v>1</v>
      </c>
      <c r="I62" s="21">
        <f t="shared" si="21"/>
        <v>49020.69</v>
      </c>
      <c r="J62" s="21">
        <f t="shared" si="4"/>
        <v>83825.3799</v>
      </c>
      <c r="K62" s="21">
        <f t="shared" si="5"/>
        <v>92207.91789000001</v>
      </c>
      <c r="L62" s="19"/>
      <c r="M62" s="21">
        <f t="shared" si="22"/>
        <v>0</v>
      </c>
      <c r="N62" s="21">
        <f t="shared" si="23"/>
        <v>92207.91789000001</v>
      </c>
      <c r="O62" s="22"/>
      <c r="P62" s="22"/>
      <c r="Q62" s="22"/>
      <c r="R62" s="21">
        <f t="shared" si="24"/>
        <v>92207.91789000001</v>
      </c>
      <c r="S62" s="56">
        <v>1.25</v>
      </c>
      <c r="T62" s="19">
        <f t="shared" si="10"/>
        <v>115259.89736250002</v>
      </c>
      <c r="U62" s="144"/>
      <c r="V62" s="19">
        <f t="shared" si="25"/>
        <v>115259.89736250002</v>
      </c>
      <c r="W62" s="64">
        <v>1</v>
      </c>
      <c r="X62" s="19">
        <f t="shared" si="20"/>
        <v>83825.3799</v>
      </c>
    </row>
    <row r="63" spans="1:24" ht="22.5">
      <c r="A63" s="17">
        <v>56</v>
      </c>
      <c r="B63" s="55" t="s">
        <v>380</v>
      </c>
      <c r="C63" s="335"/>
      <c r="D63" s="336"/>
      <c r="E63" s="17"/>
      <c r="F63" s="21">
        <v>17697</v>
      </c>
      <c r="G63" s="22">
        <v>2.81</v>
      </c>
      <c r="H63" s="22">
        <v>2</v>
      </c>
      <c r="I63" s="21">
        <f t="shared" si="18"/>
        <v>49728.57</v>
      </c>
      <c r="J63" s="21">
        <f t="shared" si="4"/>
        <v>85035.8547</v>
      </c>
      <c r="K63" s="21">
        <f t="shared" si="5"/>
        <v>93539.44017</v>
      </c>
      <c r="L63" s="19"/>
      <c r="M63" s="21">
        <f t="shared" si="17"/>
        <v>0</v>
      </c>
      <c r="N63" s="21">
        <f>K63+M63</f>
        <v>93539.44017</v>
      </c>
      <c r="O63" s="22"/>
      <c r="P63" s="19">
        <f>F63*O63</f>
        <v>0</v>
      </c>
      <c r="Q63" s="22"/>
      <c r="R63" s="21">
        <f t="shared" si="19"/>
        <v>93539.44017</v>
      </c>
      <c r="S63" s="56">
        <v>1</v>
      </c>
      <c r="T63" s="19">
        <f t="shared" si="10"/>
        <v>93539.44017</v>
      </c>
      <c r="U63" s="144"/>
      <c r="V63" s="19">
        <f t="shared" si="25"/>
        <v>93539.44017</v>
      </c>
      <c r="W63" s="64">
        <v>1</v>
      </c>
      <c r="X63" s="19">
        <f>J63</f>
        <v>85035.8547</v>
      </c>
    </row>
    <row r="64" spans="1:24" ht="22.5">
      <c r="A64" s="17">
        <v>57</v>
      </c>
      <c r="B64" s="55" t="s">
        <v>380</v>
      </c>
      <c r="C64" s="335"/>
      <c r="D64" s="336"/>
      <c r="E64" s="17"/>
      <c r="F64" s="21">
        <v>17697</v>
      </c>
      <c r="G64" s="22">
        <v>2.81</v>
      </c>
      <c r="H64" s="22">
        <v>2</v>
      </c>
      <c r="I64" s="21">
        <f t="shared" si="18"/>
        <v>49728.57</v>
      </c>
      <c r="J64" s="21">
        <f t="shared" si="4"/>
        <v>85035.8547</v>
      </c>
      <c r="K64" s="21">
        <f t="shared" si="5"/>
        <v>93539.44017</v>
      </c>
      <c r="L64" s="19"/>
      <c r="M64" s="21">
        <f t="shared" si="17"/>
        <v>0</v>
      </c>
      <c r="N64" s="21">
        <f>K64+M64</f>
        <v>93539.44017</v>
      </c>
      <c r="O64" s="22"/>
      <c r="P64" s="19">
        <f>F64*O64</f>
        <v>0</v>
      </c>
      <c r="Q64" s="22"/>
      <c r="R64" s="21">
        <f t="shared" si="19"/>
        <v>93539.44017</v>
      </c>
      <c r="S64" s="56">
        <v>1</v>
      </c>
      <c r="T64" s="19">
        <f t="shared" si="10"/>
        <v>93539.44017</v>
      </c>
      <c r="U64" s="144"/>
      <c r="V64" s="19">
        <f t="shared" si="25"/>
        <v>93539.44017</v>
      </c>
      <c r="W64" s="64">
        <v>1</v>
      </c>
      <c r="X64" s="19">
        <f>J64</f>
        <v>85035.8547</v>
      </c>
    </row>
    <row r="65" spans="1:24" ht="22.5" customHeight="1">
      <c r="A65" s="17">
        <v>58</v>
      </c>
      <c r="B65" s="55" t="s">
        <v>380</v>
      </c>
      <c r="C65" s="335"/>
      <c r="D65" s="336"/>
      <c r="E65" s="17"/>
      <c r="F65" s="21">
        <v>17697</v>
      </c>
      <c r="G65" s="22">
        <v>2.81</v>
      </c>
      <c r="H65" s="22">
        <v>2</v>
      </c>
      <c r="I65" s="21">
        <f t="shared" si="18"/>
        <v>49728.57</v>
      </c>
      <c r="J65" s="21">
        <f t="shared" si="4"/>
        <v>85035.8547</v>
      </c>
      <c r="K65" s="21">
        <f t="shared" si="5"/>
        <v>93539.44017</v>
      </c>
      <c r="L65" s="19"/>
      <c r="M65" s="21">
        <f t="shared" si="17"/>
        <v>0</v>
      </c>
      <c r="N65" s="21">
        <f>K65+M65</f>
        <v>93539.44017</v>
      </c>
      <c r="O65" s="22"/>
      <c r="P65" s="19">
        <f>F65*O65</f>
        <v>0</v>
      </c>
      <c r="Q65" s="22"/>
      <c r="R65" s="21">
        <f t="shared" si="19"/>
        <v>93539.44017</v>
      </c>
      <c r="S65" s="56">
        <v>1</v>
      </c>
      <c r="T65" s="19">
        <f t="shared" si="10"/>
        <v>93539.44017</v>
      </c>
      <c r="U65" s="144"/>
      <c r="V65" s="19">
        <f t="shared" si="25"/>
        <v>93539.44017</v>
      </c>
      <c r="W65" s="64">
        <v>1</v>
      </c>
      <c r="X65" s="19">
        <f>J65</f>
        <v>85035.8547</v>
      </c>
    </row>
    <row r="66" spans="1:24" ht="22.5">
      <c r="A66" s="17">
        <v>59</v>
      </c>
      <c r="B66" s="55" t="s">
        <v>380</v>
      </c>
      <c r="C66" s="335"/>
      <c r="D66" s="336"/>
      <c r="E66" s="17"/>
      <c r="F66" s="21">
        <v>17697</v>
      </c>
      <c r="G66" s="22">
        <v>2.81</v>
      </c>
      <c r="H66" s="22">
        <v>2</v>
      </c>
      <c r="I66" s="21">
        <f t="shared" si="18"/>
        <v>49728.57</v>
      </c>
      <c r="J66" s="21">
        <f t="shared" si="4"/>
        <v>85035.8547</v>
      </c>
      <c r="K66" s="21">
        <f t="shared" si="5"/>
        <v>93539.44017</v>
      </c>
      <c r="L66" s="19"/>
      <c r="M66" s="21">
        <f t="shared" si="17"/>
        <v>0</v>
      </c>
      <c r="N66" s="21">
        <f>K66+M66</f>
        <v>93539.44017</v>
      </c>
      <c r="O66" s="22"/>
      <c r="P66" s="19">
        <f>F66*O66</f>
        <v>0</v>
      </c>
      <c r="Q66" s="22"/>
      <c r="R66" s="21">
        <f t="shared" si="19"/>
        <v>93539.44017</v>
      </c>
      <c r="S66" s="56">
        <v>1</v>
      </c>
      <c r="T66" s="19">
        <f t="shared" si="10"/>
        <v>93539.44017</v>
      </c>
      <c r="U66" s="144"/>
      <c r="V66" s="19">
        <f t="shared" si="25"/>
        <v>93539.44017</v>
      </c>
      <c r="W66" s="64">
        <v>1</v>
      </c>
      <c r="X66" s="19">
        <f>J66</f>
        <v>85035.8547</v>
      </c>
    </row>
    <row r="67" spans="1:24" ht="22.5">
      <c r="A67" s="17">
        <v>61</v>
      </c>
      <c r="B67" s="284" t="s">
        <v>381</v>
      </c>
      <c r="C67" s="11" t="s">
        <v>165</v>
      </c>
      <c r="D67" s="60"/>
      <c r="E67" s="17"/>
      <c r="F67" s="21">
        <v>17697</v>
      </c>
      <c r="G67" s="18">
        <v>4.43</v>
      </c>
      <c r="H67" s="22" t="s">
        <v>36</v>
      </c>
      <c r="I67" s="21">
        <f>F67*G67</f>
        <v>78397.70999999999</v>
      </c>
      <c r="J67" s="21">
        <f t="shared" si="4"/>
        <v>134060.08409999998</v>
      </c>
      <c r="K67" s="21">
        <f t="shared" si="5"/>
        <v>147466.09251</v>
      </c>
      <c r="L67" s="19"/>
      <c r="M67" s="21"/>
      <c r="N67" s="21">
        <f>K67+M67</f>
        <v>147466.09251</v>
      </c>
      <c r="O67" s="22"/>
      <c r="P67" s="22"/>
      <c r="Q67" s="22"/>
      <c r="R67" s="21">
        <f t="shared" si="19"/>
        <v>147466.09251</v>
      </c>
      <c r="S67" s="56">
        <v>0.5</v>
      </c>
      <c r="T67" s="19">
        <f t="shared" si="10"/>
        <v>73733.046255</v>
      </c>
      <c r="U67" s="144"/>
      <c r="V67" s="19">
        <f>T67</f>
        <v>73733.046255</v>
      </c>
      <c r="W67" s="64"/>
      <c r="X67" s="19"/>
    </row>
    <row r="68" spans="1:24" ht="12.75">
      <c r="A68" s="17">
        <v>62</v>
      </c>
      <c r="B68" s="284" t="s">
        <v>45</v>
      </c>
      <c r="C68" s="11">
        <v>0</v>
      </c>
      <c r="D68" s="60"/>
      <c r="E68" s="17"/>
      <c r="F68" s="21">
        <v>17697</v>
      </c>
      <c r="G68" s="18">
        <v>2.89</v>
      </c>
      <c r="H68" s="22">
        <v>4</v>
      </c>
      <c r="I68" s="21">
        <f t="shared" si="18"/>
        <v>51144.33</v>
      </c>
      <c r="J68" s="21">
        <f t="shared" si="4"/>
        <v>87456.8043</v>
      </c>
      <c r="K68" s="21">
        <f t="shared" si="5"/>
        <v>96202.48473000001</v>
      </c>
      <c r="L68" s="19"/>
      <c r="M68" s="21">
        <f t="shared" si="17"/>
        <v>0</v>
      </c>
      <c r="N68" s="21">
        <f aca="true" t="shared" si="26" ref="N68:N76">K68+M68</f>
        <v>96202.48473000001</v>
      </c>
      <c r="O68" s="22"/>
      <c r="P68" s="22"/>
      <c r="Q68" s="22"/>
      <c r="R68" s="21">
        <f t="shared" si="19"/>
        <v>96202.48473000001</v>
      </c>
      <c r="S68" s="56">
        <v>1</v>
      </c>
      <c r="T68" s="19">
        <f t="shared" si="10"/>
        <v>96202.48473000001</v>
      </c>
      <c r="U68" s="144">
        <f>V68/T68</f>
        <v>0.9999949613567531</v>
      </c>
      <c r="V68" s="19">
        <v>96202</v>
      </c>
      <c r="W68" s="64">
        <v>1</v>
      </c>
      <c r="X68" s="19">
        <f>V68</f>
        <v>96202</v>
      </c>
    </row>
    <row r="69" spans="1:24" ht="30" customHeight="1">
      <c r="A69" s="17">
        <v>63</v>
      </c>
      <c r="B69" s="55" t="s">
        <v>382</v>
      </c>
      <c r="C69" s="11" t="s">
        <v>165</v>
      </c>
      <c r="D69" s="336"/>
      <c r="E69" s="17"/>
      <c r="F69" s="21">
        <v>17697</v>
      </c>
      <c r="G69" s="22">
        <v>3.5</v>
      </c>
      <c r="H69" s="22" t="s">
        <v>61</v>
      </c>
      <c r="I69" s="21">
        <f t="shared" si="18"/>
        <v>61939.5</v>
      </c>
      <c r="J69" s="21">
        <f t="shared" si="4"/>
        <v>105916.545</v>
      </c>
      <c r="K69" s="21">
        <f t="shared" si="5"/>
        <v>116508.1995</v>
      </c>
      <c r="L69" s="19"/>
      <c r="M69" s="21">
        <f t="shared" si="17"/>
        <v>0</v>
      </c>
      <c r="N69" s="21">
        <f t="shared" si="26"/>
        <v>116508.1995</v>
      </c>
      <c r="O69" s="24"/>
      <c r="P69" s="19">
        <f>F69*O69</f>
        <v>0</v>
      </c>
      <c r="Q69" s="22"/>
      <c r="R69" s="21">
        <f t="shared" si="19"/>
        <v>116508.1995</v>
      </c>
      <c r="S69" s="56">
        <v>1</v>
      </c>
      <c r="T69" s="19">
        <f t="shared" si="10"/>
        <v>116508.1995</v>
      </c>
      <c r="U69" s="144">
        <f>V69/T69</f>
        <v>0.9999982876741649</v>
      </c>
      <c r="V69" s="19">
        <v>116508</v>
      </c>
      <c r="W69" s="64">
        <v>1</v>
      </c>
      <c r="X69" s="19">
        <v>105917</v>
      </c>
    </row>
    <row r="70" spans="1:24" ht="22.5">
      <c r="A70" s="17">
        <v>64</v>
      </c>
      <c r="B70" s="55" t="s">
        <v>383</v>
      </c>
      <c r="C70" s="18"/>
      <c r="D70" s="17"/>
      <c r="E70" s="17"/>
      <c r="F70" s="21">
        <v>17697</v>
      </c>
      <c r="G70" s="22">
        <v>2.81</v>
      </c>
      <c r="H70" s="22">
        <v>2</v>
      </c>
      <c r="I70" s="21">
        <f t="shared" si="18"/>
        <v>49728.57</v>
      </c>
      <c r="J70" s="21">
        <f t="shared" si="4"/>
        <v>85035.8547</v>
      </c>
      <c r="K70" s="21">
        <f t="shared" si="5"/>
        <v>93539.44017</v>
      </c>
      <c r="L70" s="22"/>
      <c r="M70" s="21">
        <f t="shared" si="17"/>
        <v>0</v>
      </c>
      <c r="N70" s="21">
        <f t="shared" si="26"/>
        <v>93539.44017</v>
      </c>
      <c r="O70" s="22"/>
      <c r="P70" s="19">
        <f>F70*O70</f>
        <v>0</v>
      </c>
      <c r="Q70" s="22"/>
      <c r="R70" s="21">
        <f t="shared" si="19"/>
        <v>93539.44017</v>
      </c>
      <c r="S70" s="56">
        <v>1</v>
      </c>
      <c r="T70" s="19">
        <f t="shared" si="10"/>
        <v>93539.44017</v>
      </c>
      <c r="U70" s="144"/>
      <c r="V70" s="19">
        <f>T70</f>
        <v>93539.44017</v>
      </c>
      <c r="W70" s="320">
        <v>1</v>
      </c>
      <c r="X70" s="19">
        <f>I70*W70</f>
        <v>49728.57</v>
      </c>
    </row>
    <row r="71" spans="1:24" ht="22.5">
      <c r="A71" s="17">
        <v>65</v>
      </c>
      <c r="B71" s="55" t="s">
        <v>383</v>
      </c>
      <c r="C71" s="18"/>
      <c r="D71" s="17"/>
      <c r="E71" s="17"/>
      <c r="F71" s="21">
        <v>17697</v>
      </c>
      <c r="G71" s="22">
        <v>2.81</v>
      </c>
      <c r="H71" s="22">
        <v>2</v>
      </c>
      <c r="I71" s="21">
        <f t="shared" si="18"/>
        <v>49728.57</v>
      </c>
      <c r="J71" s="21">
        <f t="shared" si="4"/>
        <v>85035.8547</v>
      </c>
      <c r="K71" s="21">
        <f t="shared" si="5"/>
        <v>93539.44017</v>
      </c>
      <c r="L71" s="22"/>
      <c r="M71" s="21">
        <f t="shared" si="17"/>
        <v>0</v>
      </c>
      <c r="N71" s="21">
        <f t="shared" si="26"/>
        <v>93539.44017</v>
      </c>
      <c r="O71" s="22"/>
      <c r="P71" s="19">
        <f>F71*O71</f>
        <v>0</v>
      </c>
      <c r="Q71" s="22"/>
      <c r="R71" s="21">
        <f t="shared" si="19"/>
        <v>93539.44017</v>
      </c>
      <c r="S71" s="56">
        <v>1</v>
      </c>
      <c r="T71" s="19">
        <f t="shared" si="10"/>
        <v>93539.44017</v>
      </c>
      <c r="U71" s="144"/>
      <c r="V71" s="19">
        <f aca="true" t="shared" si="27" ref="V71:V76">T71</f>
        <v>93539.44017</v>
      </c>
      <c r="W71" s="320">
        <v>1</v>
      </c>
      <c r="X71" s="19">
        <f>I71*W71</f>
        <v>49728.57</v>
      </c>
    </row>
    <row r="72" spans="1:24" s="66" customFormat="1" ht="14.25" customHeight="1">
      <c r="A72" s="17">
        <v>66</v>
      </c>
      <c r="B72" s="337" t="s">
        <v>24</v>
      </c>
      <c r="C72" s="90" t="s">
        <v>148</v>
      </c>
      <c r="D72" s="338" t="s">
        <v>238</v>
      </c>
      <c r="E72" s="339"/>
      <c r="F72" s="340">
        <v>17697</v>
      </c>
      <c r="G72" s="341">
        <v>4.75</v>
      </c>
      <c r="H72" s="338" t="s">
        <v>42</v>
      </c>
      <c r="I72" s="21">
        <f t="shared" si="18"/>
        <v>84060.75</v>
      </c>
      <c r="J72" s="21">
        <f t="shared" si="4"/>
        <v>143743.8825</v>
      </c>
      <c r="K72" s="21">
        <f t="shared" si="5"/>
        <v>158118.27075000003</v>
      </c>
      <c r="L72" s="338"/>
      <c r="M72" s="340">
        <f t="shared" si="17"/>
        <v>0</v>
      </c>
      <c r="N72" s="340">
        <f t="shared" si="26"/>
        <v>158118.27075000003</v>
      </c>
      <c r="O72" s="338"/>
      <c r="P72" s="338"/>
      <c r="Q72" s="338"/>
      <c r="R72" s="340">
        <f t="shared" si="19"/>
        <v>158118.27075000003</v>
      </c>
      <c r="S72" s="342">
        <v>0.75</v>
      </c>
      <c r="T72" s="343">
        <f t="shared" si="10"/>
        <v>118588.70306250002</v>
      </c>
      <c r="U72" s="344"/>
      <c r="V72" s="19">
        <f t="shared" si="27"/>
        <v>118588.70306250002</v>
      </c>
      <c r="W72" s="341">
        <v>0.75</v>
      </c>
      <c r="X72" s="343">
        <f>J72*W72</f>
        <v>107807.911875</v>
      </c>
    </row>
    <row r="73" spans="1:27" s="147" customFormat="1" ht="16.5" customHeight="1">
      <c r="A73" s="17">
        <v>67</v>
      </c>
      <c r="B73" s="235" t="s">
        <v>384</v>
      </c>
      <c r="C73" s="11"/>
      <c r="D73" s="22"/>
      <c r="E73" s="63"/>
      <c r="F73" s="21">
        <v>17697</v>
      </c>
      <c r="G73" s="18">
        <v>2.89</v>
      </c>
      <c r="H73" s="22">
        <v>4</v>
      </c>
      <c r="I73" s="21">
        <f t="shared" si="18"/>
        <v>51144.33</v>
      </c>
      <c r="J73" s="21">
        <f t="shared" si="4"/>
        <v>87456.8043</v>
      </c>
      <c r="K73" s="21">
        <f t="shared" si="5"/>
        <v>96202.48473000001</v>
      </c>
      <c r="L73" s="22"/>
      <c r="M73" s="21">
        <f t="shared" si="17"/>
        <v>0</v>
      </c>
      <c r="N73" s="340">
        <f t="shared" si="26"/>
        <v>96202.48473000001</v>
      </c>
      <c r="O73" s="22"/>
      <c r="P73" s="22"/>
      <c r="Q73" s="22"/>
      <c r="R73" s="340">
        <f t="shared" si="19"/>
        <v>96202.48473000001</v>
      </c>
      <c r="S73" s="320">
        <v>1</v>
      </c>
      <c r="T73" s="343">
        <f t="shared" si="10"/>
        <v>96202.48473000001</v>
      </c>
      <c r="U73" s="344"/>
      <c r="V73" s="19">
        <f t="shared" si="27"/>
        <v>96202.48473000001</v>
      </c>
      <c r="W73" s="18">
        <v>1</v>
      </c>
      <c r="X73" s="343">
        <f>J73*W73</f>
        <v>87456.8043</v>
      </c>
      <c r="Y73" s="66"/>
      <c r="Z73" s="66"/>
      <c r="AA73" s="66"/>
    </row>
    <row r="74" spans="1:24" s="66" customFormat="1" ht="24" customHeight="1">
      <c r="A74" s="17">
        <v>68</v>
      </c>
      <c r="B74" s="72" t="s">
        <v>385</v>
      </c>
      <c r="C74" s="249"/>
      <c r="D74" s="321"/>
      <c r="E74" s="345"/>
      <c r="F74" s="21">
        <v>17697</v>
      </c>
      <c r="G74" s="18">
        <v>2.81</v>
      </c>
      <c r="H74" s="22">
        <v>2</v>
      </c>
      <c r="I74" s="21">
        <f t="shared" si="18"/>
        <v>49728.57</v>
      </c>
      <c r="J74" s="21">
        <f t="shared" si="4"/>
        <v>85035.8547</v>
      </c>
      <c r="K74" s="21">
        <f t="shared" si="5"/>
        <v>93539.44017</v>
      </c>
      <c r="L74" s="22"/>
      <c r="M74" s="21">
        <f t="shared" si="17"/>
        <v>0</v>
      </c>
      <c r="N74" s="340">
        <f t="shared" si="26"/>
        <v>93539.44017</v>
      </c>
      <c r="O74" s="22"/>
      <c r="P74" s="22"/>
      <c r="Q74" s="22"/>
      <c r="R74" s="340">
        <f t="shared" si="19"/>
        <v>93539.44017</v>
      </c>
      <c r="S74" s="320">
        <v>1</v>
      </c>
      <c r="T74" s="343">
        <f aca="true" t="shared" si="28" ref="T74:T82">R74*S74</f>
        <v>93539.44017</v>
      </c>
      <c r="U74" s="144"/>
      <c r="V74" s="19">
        <f t="shared" si="27"/>
        <v>93539.44017</v>
      </c>
      <c r="W74" s="346">
        <v>1</v>
      </c>
      <c r="X74" s="343">
        <f>J74</f>
        <v>85035.8547</v>
      </c>
    </row>
    <row r="75" spans="1:24" s="66" customFormat="1" ht="14.25" customHeight="1">
      <c r="A75" s="17">
        <v>69</v>
      </c>
      <c r="B75" s="72" t="s">
        <v>71</v>
      </c>
      <c r="C75" s="249"/>
      <c r="D75" s="321"/>
      <c r="E75" s="345"/>
      <c r="F75" s="21">
        <v>17697</v>
      </c>
      <c r="G75" s="18">
        <v>2.84</v>
      </c>
      <c r="H75" s="22">
        <v>3</v>
      </c>
      <c r="I75" s="21">
        <f t="shared" si="18"/>
        <v>50259.479999999996</v>
      </c>
      <c r="J75" s="21">
        <f t="shared" si="4"/>
        <v>85943.71079999999</v>
      </c>
      <c r="K75" s="21">
        <f t="shared" si="5"/>
        <v>94538.08188</v>
      </c>
      <c r="L75" s="22"/>
      <c r="M75" s="21">
        <f t="shared" si="17"/>
        <v>0</v>
      </c>
      <c r="N75" s="340">
        <f t="shared" si="26"/>
        <v>94538.08188</v>
      </c>
      <c r="O75" s="22"/>
      <c r="P75" s="22"/>
      <c r="Q75" s="22"/>
      <c r="R75" s="340">
        <f t="shared" si="19"/>
        <v>94538.08188</v>
      </c>
      <c r="S75" s="320">
        <v>0.5</v>
      </c>
      <c r="T75" s="343">
        <f t="shared" si="28"/>
        <v>47269.04094</v>
      </c>
      <c r="U75" s="144"/>
      <c r="V75" s="19">
        <f t="shared" si="27"/>
        <v>47269.04094</v>
      </c>
      <c r="W75" s="346"/>
      <c r="X75" s="343"/>
    </row>
    <row r="76" spans="1:24" s="66" customFormat="1" ht="14.25" customHeight="1">
      <c r="A76" s="17">
        <v>70</v>
      </c>
      <c r="B76" s="72" t="s">
        <v>57</v>
      </c>
      <c r="C76" s="249"/>
      <c r="D76" s="321"/>
      <c r="E76" s="345"/>
      <c r="F76" s="21">
        <v>17697</v>
      </c>
      <c r="G76" s="18">
        <v>2.84</v>
      </c>
      <c r="H76" s="22">
        <v>3</v>
      </c>
      <c r="I76" s="21">
        <f t="shared" si="18"/>
        <v>50259.479999999996</v>
      </c>
      <c r="J76" s="21">
        <f t="shared" si="4"/>
        <v>85943.71079999999</v>
      </c>
      <c r="K76" s="21">
        <f t="shared" si="5"/>
        <v>94538.08188</v>
      </c>
      <c r="L76" s="22"/>
      <c r="M76" s="21">
        <f t="shared" si="17"/>
        <v>0</v>
      </c>
      <c r="N76" s="340">
        <f t="shared" si="26"/>
        <v>94538.08188</v>
      </c>
      <c r="O76" s="22"/>
      <c r="P76" s="22"/>
      <c r="Q76" s="22"/>
      <c r="R76" s="340">
        <f t="shared" si="19"/>
        <v>94538.08188</v>
      </c>
      <c r="S76" s="320">
        <v>1</v>
      </c>
      <c r="T76" s="343">
        <f t="shared" si="28"/>
        <v>94538.08188</v>
      </c>
      <c r="U76" s="144"/>
      <c r="V76" s="19">
        <f t="shared" si="27"/>
        <v>94538.08188</v>
      </c>
      <c r="W76" s="346">
        <v>1</v>
      </c>
      <c r="X76" s="343">
        <f>I76*W76</f>
        <v>50259.479999999996</v>
      </c>
    </row>
    <row r="77" spans="1:25" s="66" customFormat="1" ht="22.5" customHeight="1">
      <c r="A77" s="17">
        <v>71</v>
      </c>
      <c r="B77" s="72" t="s">
        <v>361</v>
      </c>
      <c r="C77" s="249"/>
      <c r="D77" s="235"/>
      <c r="E77" s="71"/>
      <c r="F77" s="21">
        <v>17697</v>
      </c>
      <c r="G77" s="18">
        <v>2.81</v>
      </c>
      <c r="H77" s="19">
        <v>2</v>
      </c>
      <c r="I77" s="21">
        <f t="shared" si="18"/>
        <v>49728.57</v>
      </c>
      <c r="J77" s="21">
        <f aca="true" t="shared" si="29" ref="J77:J126">I77*1.71</f>
        <v>85035.8547</v>
      </c>
      <c r="K77" s="21">
        <f aca="true" t="shared" si="30" ref="K77:K124">J77*1.1</f>
        <v>93539.44017</v>
      </c>
      <c r="L77" s="19"/>
      <c r="M77" s="19"/>
      <c r="N77" s="21">
        <f aca="true" t="shared" si="31" ref="N77:N82">K77+L77</f>
        <v>93539.44017</v>
      </c>
      <c r="O77" s="19">
        <v>30</v>
      </c>
      <c r="P77" s="21">
        <f aca="true" t="shared" si="32" ref="P77:P82">F77*O77/100</f>
        <v>5309.1</v>
      </c>
      <c r="Q77" s="19"/>
      <c r="R77" s="340">
        <f>N77+P77</f>
        <v>98848.54017000001</v>
      </c>
      <c r="S77" s="56">
        <v>0.25</v>
      </c>
      <c r="T77" s="343">
        <f t="shared" si="28"/>
        <v>24712.135042500002</v>
      </c>
      <c r="U77" s="144"/>
      <c r="V77" s="19">
        <f aca="true" t="shared" si="33" ref="V77:V92">T77</f>
        <v>24712.135042500002</v>
      </c>
      <c r="W77" s="322"/>
      <c r="X77" s="343"/>
      <c r="Y77" s="73"/>
    </row>
    <row r="78" spans="1:24" s="66" customFormat="1" ht="23.25" customHeight="1">
      <c r="A78" s="17">
        <v>72</v>
      </c>
      <c r="B78" s="72" t="s">
        <v>361</v>
      </c>
      <c r="C78" s="249"/>
      <c r="D78" s="235"/>
      <c r="E78" s="71"/>
      <c r="F78" s="21">
        <v>17697</v>
      </c>
      <c r="G78" s="18">
        <v>2.81</v>
      </c>
      <c r="H78" s="19">
        <v>2</v>
      </c>
      <c r="I78" s="21">
        <f t="shared" si="18"/>
        <v>49728.57</v>
      </c>
      <c r="J78" s="21">
        <f t="shared" si="29"/>
        <v>85035.8547</v>
      </c>
      <c r="K78" s="21">
        <f t="shared" si="30"/>
        <v>93539.44017</v>
      </c>
      <c r="L78" s="19"/>
      <c r="M78" s="21"/>
      <c r="N78" s="21">
        <f t="shared" si="31"/>
        <v>93539.44017</v>
      </c>
      <c r="O78" s="19">
        <v>30</v>
      </c>
      <c r="P78" s="21">
        <f t="shared" si="32"/>
        <v>5309.1</v>
      </c>
      <c r="Q78" s="19"/>
      <c r="R78" s="340">
        <f t="shared" si="19"/>
        <v>98848.54017000001</v>
      </c>
      <c r="S78" s="56">
        <v>0.25</v>
      </c>
      <c r="T78" s="343">
        <f t="shared" si="28"/>
        <v>24712.135042500002</v>
      </c>
      <c r="U78" s="144"/>
      <c r="V78" s="19">
        <f t="shared" si="33"/>
        <v>24712.135042500002</v>
      </c>
      <c r="W78" s="346"/>
      <c r="X78" s="343">
        <f>I78*W78</f>
        <v>0</v>
      </c>
    </row>
    <row r="79" spans="1:24" s="66" customFormat="1" ht="20.25" customHeight="1">
      <c r="A79" s="17">
        <v>73</v>
      </c>
      <c r="B79" s="72" t="s">
        <v>361</v>
      </c>
      <c r="C79" s="249"/>
      <c r="D79" s="235"/>
      <c r="E79" s="71"/>
      <c r="F79" s="21">
        <v>17697</v>
      </c>
      <c r="G79" s="18">
        <v>2.81</v>
      </c>
      <c r="H79" s="19">
        <v>2</v>
      </c>
      <c r="I79" s="21">
        <f t="shared" si="18"/>
        <v>49728.57</v>
      </c>
      <c r="J79" s="21">
        <f t="shared" si="29"/>
        <v>85035.8547</v>
      </c>
      <c r="K79" s="21">
        <f t="shared" si="30"/>
        <v>93539.44017</v>
      </c>
      <c r="L79" s="19"/>
      <c r="M79" s="21"/>
      <c r="N79" s="21">
        <f t="shared" si="31"/>
        <v>93539.44017</v>
      </c>
      <c r="O79" s="19">
        <v>30</v>
      </c>
      <c r="P79" s="21">
        <f t="shared" si="32"/>
        <v>5309.1</v>
      </c>
      <c r="Q79" s="19"/>
      <c r="R79" s="340">
        <f>N79+P79</f>
        <v>98848.54017000001</v>
      </c>
      <c r="S79" s="56">
        <v>0.5</v>
      </c>
      <c r="T79" s="343">
        <f t="shared" si="28"/>
        <v>49424.270085000004</v>
      </c>
      <c r="U79" s="144"/>
      <c r="V79" s="19">
        <f t="shared" si="33"/>
        <v>49424.270085000004</v>
      </c>
      <c r="W79" s="346"/>
      <c r="X79" s="343">
        <f>I79*W79</f>
        <v>0</v>
      </c>
    </row>
    <row r="80" spans="1:25" s="66" customFormat="1" ht="22.5" customHeight="1">
      <c r="A80" s="17">
        <v>74</v>
      </c>
      <c r="B80" s="72" t="s">
        <v>361</v>
      </c>
      <c r="C80" s="249"/>
      <c r="D80" s="235"/>
      <c r="E80" s="71"/>
      <c r="F80" s="21">
        <v>17697</v>
      </c>
      <c r="G80" s="18">
        <v>2.81</v>
      </c>
      <c r="H80" s="19">
        <v>2</v>
      </c>
      <c r="I80" s="21">
        <f t="shared" si="18"/>
        <v>49728.57</v>
      </c>
      <c r="J80" s="21">
        <f t="shared" si="29"/>
        <v>85035.8547</v>
      </c>
      <c r="K80" s="21">
        <f t="shared" si="30"/>
        <v>93539.44017</v>
      </c>
      <c r="L80" s="19"/>
      <c r="M80" s="19"/>
      <c r="N80" s="21">
        <f t="shared" si="31"/>
        <v>93539.44017</v>
      </c>
      <c r="O80" s="19">
        <v>30</v>
      </c>
      <c r="P80" s="21">
        <f t="shared" si="32"/>
        <v>5309.1</v>
      </c>
      <c r="Q80" s="19"/>
      <c r="R80" s="340">
        <f t="shared" si="19"/>
        <v>98848.54017000001</v>
      </c>
      <c r="S80" s="56">
        <v>0.25</v>
      </c>
      <c r="T80" s="343">
        <f t="shared" si="28"/>
        <v>24712.135042500002</v>
      </c>
      <c r="U80" s="144"/>
      <c r="V80" s="19">
        <f t="shared" si="33"/>
        <v>24712.135042500002</v>
      </c>
      <c r="W80" s="346"/>
      <c r="X80" s="343">
        <f>I80*W80</f>
        <v>0</v>
      </c>
      <c r="Y80" s="63"/>
    </row>
    <row r="81" spans="1:25" s="66" customFormat="1" ht="22.5" customHeight="1">
      <c r="A81" s="17">
        <v>75</v>
      </c>
      <c r="B81" s="72" t="s">
        <v>361</v>
      </c>
      <c r="C81" s="249"/>
      <c r="D81" s="235"/>
      <c r="E81" s="71"/>
      <c r="F81" s="21">
        <v>17697</v>
      </c>
      <c r="G81" s="18">
        <v>2.81</v>
      </c>
      <c r="H81" s="19">
        <v>2</v>
      </c>
      <c r="I81" s="21">
        <f>F81*G81</f>
        <v>49728.57</v>
      </c>
      <c r="J81" s="21">
        <f t="shared" si="29"/>
        <v>85035.8547</v>
      </c>
      <c r="K81" s="21">
        <f t="shared" si="30"/>
        <v>93539.44017</v>
      </c>
      <c r="L81" s="19"/>
      <c r="M81" s="19"/>
      <c r="N81" s="21">
        <f>K81+L81</f>
        <v>93539.44017</v>
      </c>
      <c r="O81" s="19">
        <v>30</v>
      </c>
      <c r="P81" s="21">
        <f>F81*O81/100</f>
        <v>5309.1</v>
      </c>
      <c r="Q81" s="19"/>
      <c r="R81" s="340">
        <f>N81+P81</f>
        <v>98848.54017000001</v>
      </c>
      <c r="S81" s="56">
        <v>0.25</v>
      </c>
      <c r="T81" s="343">
        <f>R81*S81</f>
        <v>24712.135042500002</v>
      </c>
      <c r="U81" s="347"/>
      <c r="V81" s="19">
        <f t="shared" si="33"/>
        <v>24712.135042500002</v>
      </c>
      <c r="W81" s="346"/>
      <c r="X81" s="343"/>
      <c r="Y81" s="63"/>
    </row>
    <row r="82" spans="1:26" s="66" customFormat="1" ht="22.5" customHeight="1">
      <c r="A82" s="17">
        <v>76</v>
      </c>
      <c r="B82" s="72" t="s">
        <v>361</v>
      </c>
      <c r="C82" s="249"/>
      <c r="D82" s="235"/>
      <c r="E82" s="71"/>
      <c r="F82" s="21">
        <v>17697</v>
      </c>
      <c r="G82" s="18">
        <v>2.81</v>
      </c>
      <c r="H82" s="19">
        <v>2</v>
      </c>
      <c r="I82" s="21">
        <f t="shared" si="18"/>
        <v>49728.57</v>
      </c>
      <c r="J82" s="21">
        <f t="shared" si="29"/>
        <v>85035.8547</v>
      </c>
      <c r="K82" s="21">
        <f t="shared" si="30"/>
        <v>93539.44017</v>
      </c>
      <c r="L82" s="19"/>
      <c r="M82" s="19"/>
      <c r="N82" s="21">
        <f t="shared" si="31"/>
        <v>93539.44017</v>
      </c>
      <c r="O82" s="19">
        <v>30</v>
      </c>
      <c r="P82" s="21">
        <f t="shared" si="32"/>
        <v>5309.1</v>
      </c>
      <c r="Q82" s="19"/>
      <c r="R82" s="340">
        <f t="shared" si="19"/>
        <v>98848.54017000001</v>
      </c>
      <c r="S82" s="18">
        <v>0.25</v>
      </c>
      <c r="T82" s="19">
        <f t="shared" si="28"/>
        <v>24712.135042500002</v>
      </c>
      <c r="U82" s="144"/>
      <c r="V82" s="19">
        <f t="shared" si="33"/>
        <v>24712.135042500002</v>
      </c>
      <c r="W82" s="21"/>
      <c r="X82" s="343">
        <f>I82*W82</f>
        <v>0</v>
      </c>
      <c r="Y82" s="19"/>
      <c r="Z82" s="48">
        <f>I82*X82</f>
        <v>0</v>
      </c>
    </row>
    <row r="83" spans="1:26" s="66" customFormat="1" ht="22.5" customHeight="1">
      <c r="A83" s="17">
        <v>77</v>
      </c>
      <c r="B83" s="72" t="s">
        <v>361</v>
      </c>
      <c r="C83" s="249"/>
      <c r="D83" s="235"/>
      <c r="F83" s="21">
        <v>17697</v>
      </c>
      <c r="G83" s="18">
        <v>2.81</v>
      </c>
      <c r="H83" s="19">
        <v>2</v>
      </c>
      <c r="I83" s="21">
        <f aca="true" t="shared" si="34" ref="I83:I119">F83*G83</f>
        <v>49728.57</v>
      </c>
      <c r="J83" s="21">
        <f t="shared" si="29"/>
        <v>85035.8547</v>
      </c>
      <c r="K83" s="21">
        <f t="shared" si="30"/>
        <v>93539.44017</v>
      </c>
      <c r="L83" s="19"/>
      <c r="M83" s="19"/>
      <c r="N83" s="21">
        <f aca="true" t="shared" si="35" ref="N83:N90">K83+L83</f>
        <v>93539.44017</v>
      </c>
      <c r="O83" s="19">
        <v>30</v>
      </c>
      <c r="P83" s="21">
        <f aca="true" t="shared" si="36" ref="P83:P90">F83*O83/100</f>
        <v>5309.1</v>
      </c>
      <c r="Q83" s="19"/>
      <c r="R83" s="340">
        <f aca="true" t="shared" si="37" ref="R83:R88">N83+P83</f>
        <v>98848.54017000001</v>
      </c>
      <c r="S83" s="18">
        <v>1.5</v>
      </c>
      <c r="T83" s="19">
        <f aca="true" t="shared" si="38" ref="T83:T90">R83*S83</f>
        <v>148272.81025500002</v>
      </c>
      <c r="U83" s="144"/>
      <c r="V83" s="19">
        <f t="shared" si="33"/>
        <v>148272.81025500002</v>
      </c>
      <c r="W83" s="21">
        <v>1</v>
      </c>
      <c r="X83" s="348">
        <f>J83</f>
        <v>85035.8547</v>
      </c>
      <c r="Y83" s="19"/>
      <c r="Z83" s="48"/>
    </row>
    <row r="84" spans="1:26" s="66" customFormat="1" ht="22.5" customHeight="1">
      <c r="A84" s="17">
        <v>78</v>
      </c>
      <c r="B84" s="72" t="s">
        <v>361</v>
      </c>
      <c r="C84" s="249"/>
      <c r="D84" s="235"/>
      <c r="E84" s="71"/>
      <c r="F84" s="21">
        <v>17697</v>
      </c>
      <c r="G84" s="18">
        <v>2.81</v>
      </c>
      <c r="H84" s="19">
        <v>2</v>
      </c>
      <c r="I84" s="21">
        <f t="shared" si="34"/>
        <v>49728.57</v>
      </c>
      <c r="J84" s="21">
        <f t="shared" si="29"/>
        <v>85035.8547</v>
      </c>
      <c r="K84" s="21">
        <f t="shared" si="30"/>
        <v>93539.44017</v>
      </c>
      <c r="L84" s="19"/>
      <c r="M84" s="19"/>
      <c r="N84" s="21">
        <f t="shared" si="35"/>
        <v>93539.44017</v>
      </c>
      <c r="O84" s="19">
        <v>30</v>
      </c>
      <c r="P84" s="21">
        <f t="shared" si="36"/>
        <v>5309.1</v>
      </c>
      <c r="Q84" s="19"/>
      <c r="R84" s="340">
        <f t="shared" si="37"/>
        <v>98848.54017000001</v>
      </c>
      <c r="S84" s="18">
        <v>1.5</v>
      </c>
      <c r="T84" s="19">
        <f t="shared" si="38"/>
        <v>148272.81025500002</v>
      </c>
      <c r="U84" s="144"/>
      <c r="V84" s="19">
        <f t="shared" si="33"/>
        <v>148272.81025500002</v>
      </c>
      <c r="W84" s="21">
        <v>1</v>
      </c>
      <c r="X84" s="348">
        <f>J84</f>
        <v>85035.8547</v>
      </c>
      <c r="Y84" s="19"/>
      <c r="Z84" s="48"/>
    </row>
    <row r="85" spans="1:26" s="66" customFormat="1" ht="22.5" customHeight="1">
      <c r="A85" s="17">
        <v>81</v>
      </c>
      <c r="B85" s="72" t="s">
        <v>361</v>
      </c>
      <c r="C85" s="249"/>
      <c r="D85" s="235"/>
      <c r="E85" s="71"/>
      <c r="F85" s="21">
        <v>17697</v>
      </c>
      <c r="G85" s="18">
        <v>2.81</v>
      </c>
      <c r="H85" s="19">
        <v>2</v>
      </c>
      <c r="I85" s="21">
        <f>F85*G85</f>
        <v>49728.57</v>
      </c>
      <c r="J85" s="21">
        <f t="shared" si="29"/>
        <v>85035.8547</v>
      </c>
      <c r="K85" s="21">
        <f>J85*1.1</f>
        <v>93539.44017</v>
      </c>
      <c r="L85" s="19"/>
      <c r="M85" s="19"/>
      <c r="N85" s="21">
        <f>K85+L85</f>
        <v>93539.44017</v>
      </c>
      <c r="O85" s="19">
        <v>30</v>
      </c>
      <c r="P85" s="21">
        <f>F85*O85/100</f>
        <v>5309.1</v>
      </c>
      <c r="Q85" s="19"/>
      <c r="R85" s="340">
        <f>N85+P85</f>
        <v>98848.54017000001</v>
      </c>
      <c r="S85" s="18">
        <v>0.25</v>
      </c>
      <c r="T85" s="19">
        <f>R85*S85</f>
        <v>24712.135042500002</v>
      </c>
      <c r="U85" s="144"/>
      <c r="V85" s="19">
        <f>T85</f>
        <v>24712.135042500002</v>
      </c>
      <c r="W85" s="21"/>
      <c r="X85" s="348"/>
      <c r="Y85" s="73"/>
      <c r="Z85" s="48"/>
    </row>
    <row r="86" spans="1:26" s="66" customFormat="1" ht="22.5" customHeight="1">
      <c r="A86" s="17">
        <v>82</v>
      </c>
      <c r="B86" s="72" t="s">
        <v>361</v>
      </c>
      <c r="C86" s="249"/>
      <c r="D86" s="235"/>
      <c r="E86" s="63"/>
      <c r="F86" s="21">
        <v>17697</v>
      </c>
      <c r="G86" s="18">
        <v>2.81</v>
      </c>
      <c r="H86" s="19">
        <v>2</v>
      </c>
      <c r="I86" s="21">
        <f>F86*G86</f>
        <v>49728.57</v>
      </c>
      <c r="J86" s="21">
        <f t="shared" si="29"/>
        <v>85035.8547</v>
      </c>
      <c r="K86" s="21">
        <f>J86*1.1</f>
        <v>93539.44017</v>
      </c>
      <c r="L86" s="19"/>
      <c r="M86" s="19"/>
      <c r="N86" s="21">
        <f>K86+L86</f>
        <v>93539.44017</v>
      </c>
      <c r="O86" s="19">
        <v>30</v>
      </c>
      <c r="P86" s="21">
        <f>F86*O86/100</f>
        <v>5309.1</v>
      </c>
      <c r="Q86" s="19"/>
      <c r="R86" s="340">
        <f>N86+P86</f>
        <v>98848.54017000001</v>
      </c>
      <c r="S86" s="18">
        <v>0.25</v>
      </c>
      <c r="T86" s="19">
        <f>R86*S86</f>
        <v>24712.135042500002</v>
      </c>
      <c r="U86" s="144"/>
      <c r="V86" s="19">
        <f>T86</f>
        <v>24712.135042500002</v>
      </c>
      <c r="W86" s="21"/>
      <c r="X86" s="348"/>
      <c r="Y86" s="73"/>
      <c r="Z86" s="48"/>
    </row>
    <row r="87" spans="1:25" s="66" customFormat="1" ht="22.5" customHeight="1">
      <c r="A87" s="17">
        <v>83</v>
      </c>
      <c r="B87" s="72" t="s">
        <v>361</v>
      </c>
      <c r="C87" s="249"/>
      <c r="D87" s="235"/>
      <c r="E87" s="71"/>
      <c r="F87" s="21">
        <v>17697</v>
      </c>
      <c r="G87" s="18">
        <v>2.81</v>
      </c>
      <c r="H87" s="19">
        <v>2</v>
      </c>
      <c r="I87" s="21">
        <f t="shared" si="34"/>
        <v>49728.57</v>
      </c>
      <c r="J87" s="21">
        <f t="shared" si="29"/>
        <v>85035.8547</v>
      </c>
      <c r="K87" s="21">
        <f t="shared" si="30"/>
        <v>93539.44017</v>
      </c>
      <c r="L87" s="19"/>
      <c r="M87" s="19"/>
      <c r="N87" s="21">
        <f t="shared" si="35"/>
        <v>93539.44017</v>
      </c>
      <c r="O87" s="19">
        <v>30</v>
      </c>
      <c r="P87" s="21">
        <f t="shared" si="36"/>
        <v>5309.1</v>
      </c>
      <c r="Q87" s="19"/>
      <c r="R87" s="340">
        <f t="shared" si="37"/>
        <v>98848.54017000001</v>
      </c>
      <c r="S87" s="18">
        <v>0.25</v>
      </c>
      <c r="T87" s="19">
        <f t="shared" si="38"/>
        <v>24712.135042500002</v>
      </c>
      <c r="U87" s="144"/>
      <c r="V87" s="19">
        <f t="shared" si="33"/>
        <v>24712.135042500002</v>
      </c>
      <c r="W87" s="349"/>
      <c r="X87" s="348"/>
      <c r="Y87" s="73"/>
    </row>
    <row r="88" spans="1:25" s="66" customFormat="1" ht="22.5" customHeight="1">
      <c r="A88" s="17">
        <v>85</v>
      </c>
      <c r="B88" s="72" t="s">
        <v>361</v>
      </c>
      <c r="C88" s="249"/>
      <c r="D88" s="235"/>
      <c r="E88" s="71"/>
      <c r="F88" s="21">
        <v>17697</v>
      </c>
      <c r="G88" s="18">
        <v>2.81</v>
      </c>
      <c r="H88" s="19">
        <v>2</v>
      </c>
      <c r="I88" s="21">
        <f>F88*G88</f>
        <v>49728.57</v>
      </c>
      <c r="J88" s="21">
        <f t="shared" si="29"/>
        <v>85035.8547</v>
      </c>
      <c r="K88" s="21">
        <f t="shared" si="30"/>
        <v>93539.44017</v>
      </c>
      <c r="L88" s="19"/>
      <c r="M88" s="19"/>
      <c r="N88" s="21">
        <f>K88+L88</f>
        <v>93539.44017</v>
      </c>
      <c r="O88" s="19">
        <v>30</v>
      </c>
      <c r="P88" s="21">
        <f>F88*O88/100</f>
        <v>5309.1</v>
      </c>
      <c r="Q88" s="19"/>
      <c r="R88" s="340">
        <f t="shared" si="37"/>
        <v>98848.54017000001</v>
      </c>
      <c r="S88" s="18">
        <v>0.25</v>
      </c>
      <c r="T88" s="19">
        <f>R88*S88</f>
        <v>24712.135042500002</v>
      </c>
      <c r="U88" s="144"/>
      <c r="V88" s="19">
        <f t="shared" si="33"/>
        <v>24712.135042500002</v>
      </c>
      <c r="W88" s="349"/>
      <c r="X88" s="350"/>
      <c r="Y88" s="73"/>
    </row>
    <row r="89" spans="1:24" s="66" customFormat="1" ht="22.5" customHeight="1">
      <c r="A89" s="17">
        <v>87</v>
      </c>
      <c r="B89" s="72" t="s">
        <v>361</v>
      </c>
      <c r="C89" s="249"/>
      <c r="D89" s="235"/>
      <c r="E89" s="345"/>
      <c r="F89" s="21">
        <v>17697</v>
      </c>
      <c r="G89" s="18">
        <v>2.81</v>
      </c>
      <c r="H89" s="19">
        <v>2</v>
      </c>
      <c r="I89" s="21">
        <f>F89*G89</f>
        <v>49728.57</v>
      </c>
      <c r="J89" s="21">
        <f t="shared" si="29"/>
        <v>85035.8547</v>
      </c>
      <c r="K89" s="21">
        <f t="shared" si="30"/>
        <v>93539.44017</v>
      </c>
      <c r="L89" s="19"/>
      <c r="M89" s="19"/>
      <c r="N89" s="21">
        <f>K89+L89</f>
        <v>93539.44017</v>
      </c>
      <c r="O89" s="19">
        <v>30</v>
      </c>
      <c r="P89" s="21">
        <f>F89*O89/100</f>
        <v>5309.1</v>
      </c>
      <c r="Q89" s="19"/>
      <c r="R89" s="340">
        <f>N89+P89</f>
        <v>98848.54017000001</v>
      </c>
      <c r="S89" s="56">
        <v>1.25</v>
      </c>
      <c r="T89" s="343">
        <f>R89*S89</f>
        <v>123560.6752125</v>
      </c>
      <c r="U89" s="344"/>
      <c r="V89" s="19">
        <f t="shared" si="33"/>
        <v>123560.6752125</v>
      </c>
      <c r="W89" s="21">
        <v>1</v>
      </c>
      <c r="X89" s="350">
        <f>J89</f>
        <v>85035.8547</v>
      </c>
    </row>
    <row r="90" spans="1:24" s="66" customFormat="1" ht="22.5" customHeight="1">
      <c r="A90" s="17">
        <v>88</v>
      </c>
      <c r="B90" s="72" t="s">
        <v>361</v>
      </c>
      <c r="C90" s="249"/>
      <c r="D90" s="235"/>
      <c r="E90" s="71"/>
      <c r="F90" s="21">
        <v>17697</v>
      </c>
      <c r="G90" s="18">
        <v>2.81</v>
      </c>
      <c r="H90" s="19">
        <v>2</v>
      </c>
      <c r="I90" s="21">
        <f t="shared" si="34"/>
        <v>49728.57</v>
      </c>
      <c r="J90" s="21">
        <f t="shared" si="29"/>
        <v>85035.8547</v>
      </c>
      <c r="K90" s="21">
        <f t="shared" si="30"/>
        <v>93539.44017</v>
      </c>
      <c r="L90" s="19"/>
      <c r="M90" s="19"/>
      <c r="N90" s="21">
        <f t="shared" si="35"/>
        <v>93539.44017</v>
      </c>
      <c r="O90" s="19">
        <v>30</v>
      </c>
      <c r="P90" s="21">
        <f t="shared" si="36"/>
        <v>5309.1</v>
      </c>
      <c r="Q90" s="19"/>
      <c r="R90" s="340">
        <f>N90+P90</f>
        <v>98848.54017000001</v>
      </c>
      <c r="S90" s="56">
        <v>1.75</v>
      </c>
      <c r="T90" s="343">
        <f t="shared" si="38"/>
        <v>172984.9452975</v>
      </c>
      <c r="U90" s="344"/>
      <c r="V90" s="19">
        <f t="shared" si="33"/>
        <v>172984.9452975</v>
      </c>
      <c r="W90" s="21">
        <v>1</v>
      </c>
      <c r="X90" s="350">
        <f>J90</f>
        <v>85035.8547</v>
      </c>
    </row>
    <row r="91" spans="1:24" s="66" customFormat="1" ht="22.5" customHeight="1">
      <c r="A91" s="17">
        <v>90</v>
      </c>
      <c r="B91" s="72" t="s">
        <v>361</v>
      </c>
      <c r="C91" s="249"/>
      <c r="D91" s="235"/>
      <c r="E91" s="71"/>
      <c r="F91" s="21">
        <v>17697</v>
      </c>
      <c r="G91" s="18">
        <v>2.81</v>
      </c>
      <c r="H91" s="19">
        <v>2</v>
      </c>
      <c r="I91" s="21">
        <f>F91*G91</f>
        <v>49728.57</v>
      </c>
      <c r="J91" s="21">
        <f t="shared" si="29"/>
        <v>85035.8547</v>
      </c>
      <c r="K91" s="21">
        <f t="shared" si="30"/>
        <v>93539.44017</v>
      </c>
      <c r="L91" s="19"/>
      <c r="M91" s="19"/>
      <c r="N91" s="21">
        <f>K91+L91</f>
        <v>93539.44017</v>
      </c>
      <c r="O91" s="19">
        <v>30</v>
      </c>
      <c r="P91" s="21">
        <f>F91*O91/100</f>
        <v>5309.1</v>
      </c>
      <c r="Q91" s="19"/>
      <c r="R91" s="340">
        <f>N91+P91</f>
        <v>98848.54017000001</v>
      </c>
      <c r="S91" s="56">
        <v>0.25</v>
      </c>
      <c r="T91" s="343">
        <f>R91*S91</f>
        <v>24712.135042500002</v>
      </c>
      <c r="U91" s="344"/>
      <c r="V91" s="19">
        <f t="shared" si="33"/>
        <v>24712.135042500002</v>
      </c>
      <c r="W91" s="21"/>
      <c r="X91" s="350"/>
    </row>
    <row r="92" spans="1:24" s="66" customFormat="1" ht="45" customHeight="1">
      <c r="A92" s="17">
        <v>91</v>
      </c>
      <c r="B92" s="72" t="s">
        <v>386</v>
      </c>
      <c r="C92" s="249"/>
      <c r="D92" s="235"/>
      <c r="E92" s="71"/>
      <c r="F92" s="21">
        <v>17697</v>
      </c>
      <c r="G92" s="18">
        <v>2.84</v>
      </c>
      <c r="H92" s="19">
        <v>3</v>
      </c>
      <c r="I92" s="21">
        <f>F92*G92</f>
        <v>50259.479999999996</v>
      </c>
      <c r="J92" s="21">
        <f t="shared" si="29"/>
        <v>85943.71079999999</v>
      </c>
      <c r="K92" s="21">
        <f t="shared" si="30"/>
        <v>94538.08188</v>
      </c>
      <c r="L92" s="19"/>
      <c r="M92" s="19"/>
      <c r="N92" s="21">
        <f>K92+L92</f>
        <v>94538.08188</v>
      </c>
      <c r="O92" s="19"/>
      <c r="P92" s="21">
        <f>F92*O92/100</f>
        <v>0</v>
      </c>
      <c r="Q92" s="19"/>
      <c r="R92" s="340">
        <f>N92+P92</f>
        <v>94538.08188</v>
      </c>
      <c r="S92" s="56">
        <v>1</v>
      </c>
      <c r="T92" s="343">
        <f>R92*S92</f>
        <v>94538.08188</v>
      </c>
      <c r="U92" s="344"/>
      <c r="V92" s="19">
        <f t="shared" si="33"/>
        <v>94538.08188</v>
      </c>
      <c r="W92" s="21">
        <v>1</v>
      </c>
      <c r="X92" s="350">
        <f>J92</f>
        <v>85943.71079999999</v>
      </c>
    </row>
    <row r="93" spans="1:24" ht="12.75">
      <c r="A93" s="17"/>
      <c r="B93" s="72"/>
      <c r="C93" s="18"/>
      <c r="D93" s="17"/>
      <c r="E93" s="27" t="s">
        <v>154</v>
      </c>
      <c r="F93" s="54"/>
      <c r="G93" s="17"/>
      <c r="H93" s="17"/>
      <c r="I93" s="21"/>
      <c r="J93" s="21">
        <f t="shared" si="29"/>
        <v>0</v>
      </c>
      <c r="K93" s="21">
        <f t="shared" si="30"/>
        <v>0</v>
      </c>
      <c r="L93" s="17"/>
      <c r="M93" s="21"/>
      <c r="N93" s="21"/>
      <c r="O93" s="17"/>
      <c r="P93" s="19"/>
      <c r="Q93" s="17"/>
      <c r="R93" s="54"/>
      <c r="S93" s="67">
        <f aca="true" t="shared" si="39" ref="S93:X93">SUM(S28:S92)</f>
        <v>60.25</v>
      </c>
      <c r="T93" s="219">
        <f t="shared" si="39"/>
        <v>6836914.659147503</v>
      </c>
      <c r="U93" s="67">
        <f t="shared" si="39"/>
        <v>16.000009254716662</v>
      </c>
      <c r="V93" s="219">
        <f t="shared" si="39"/>
        <v>5715112.155664998</v>
      </c>
      <c r="W93" s="67">
        <f t="shared" si="39"/>
        <v>45.75</v>
      </c>
      <c r="X93" s="219">
        <f t="shared" si="39"/>
        <v>5020977.778475001</v>
      </c>
    </row>
    <row r="94" spans="1:24" ht="14.25">
      <c r="A94" s="17"/>
      <c r="B94" s="62" t="s">
        <v>387</v>
      </c>
      <c r="C94" s="18"/>
      <c r="D94" s="17"/>
      <c r="E94" s="17"/>
      <c r="F94" s="17"/>
      <c r="G94" s="17"/>
      <c r="H94" s="17"/>
      <c r="I94" s="21">
        <f t="shared" si="34"/>
        <v>0</v>
      </c>
      <c r="J94" s="21">
        <f t="shared" si="29"/>
        <v>0</v>
      </c>
      <c r="K94" s="21">
        <f t="shared" si="30"/>
        <v>0</v>
      </c>
      <c r="L94" s="17"/>
      <c r="M94" s="21"/>
      <c r="N94" s="21"/>
      <c r="O94" s="17"/>
      <c r="P94" s="19"/>
      <c r="Q94" s="17"/>
      <c r="R94" s="17"/>
      <c r="S94" s="17"/>
      <c r="T94" s="20"/>
      <c r="U94" s="145"/>
      <c r="V94" s="20"/>
      <c r="W94" s="17"/>
      <c r="X94" s="20"/>
    </row>
    <row r="95" spans="1:24" ht="22.5">
      <c r="A95" s="17">
        <v>92</v>
      </c>
      <c r="B95" s="287" t="s">
        <v>388</v>
      </c>
      <c r="C95" s="328" t="s">
        <v>167</v>
      </c>
      <c r="D95" s="17"/>
      <c r="E95" s="329"/>
      <c r="F95" s="21">
        <v>17697</v>
      </c>
      <c r="G95" s="22">
        <v>3.12</v>
      </c>
      <c r="H95" s="22" t="s">
        <v>37</v>
      </c>
      <c r="I95" s="21">
        <f>F95*G95</f>
        <v>55214.64</v>
      </c>
      <c r="J95" s="21">
        <f>I95*1.71</f>
        <v>94417.0344</v>
      </c>
      <c r="K95" s="21">
        <f>J95*1.1</f>
        <v>103858.73784000002</v>
      </c>
      <c r="L95" s="22"/>
      <c r="M95" s="21">
        <f>F95*L95</f>
        <v>0</v>
      </c>
      <c r="N95" s="21">
        <f>K95+M95</f>
        <v>103858.73784000002</v>
      </c>
      <c r="O95" s="24">
        <v>0.4</v>
      </c>
      <c r="P95" s="19">
        <f>F95*O95</f>
        <v>7078.8</v>
      </c>
      <c r="Q95" s="22"/>
      <c r="R95" s="21">
        <f>N95+P95</f>
        <v>110937.53784000002</v>
      </c>
      <c r="S95" s="56">
        <v>1</v>
      </c>
      <c r="T95" s="19">
        <f>R95*S95</f>
        <v>110937.53784000002</v>
      </c>
      <c r="U95" s="144"/>
      <c r="V95" s="19">
        <f>T95*S95</f>
        <v>110937.53784000002</v>
      </c>
      <c r="W95" s="18">
        <v>1</v>
      </c>
      <c r="X95" s="19">
        <f>J95</f>
        <v>94417.0344</v>
      </c>
    </row>
    <row r="96" spans="1:27" s="121" customFormat="1" ht="22.5">
      <c r="A96" s="242">
        <v>93</v>
      </c>
      <c r="B96" s="287" t="s">
        <v>389</v>
      </c>
      <c r="C96" s="11" t="s">
        <v>171</v>
      </c>
      <c r="D96" s="17"/>
      <c r="E96" s="17"/>
      <c r="F96" s="21">
        <v>17697</v>
      </c>
      <c r="G96" s="18">
        <v>3.08</v>
      </c>
      <c r="H96" s="22" t="s">
        <v>37</v>
      </c>
      <c r="I96" s="21">
        <f>F96*G96</f>
        <v>54506.76</v>
      </c>
      <c r="J96" s="21">
        <f t="shared" si="29"/>
        <v>93206.55960000001</v>
      </c>
      <c r="K96" s="21">
        <f t="shared" si="30"/>
        <v>102527.21556000001</v>
      </c>
      <c r="L96" s="22"/>
      <c r="M96" s="21">
        <f>F96*L96</f>
        <v>0</v>
      </c>
      <c r="N96" s="21">
        <f>K96+M96</f>
        <v>102527.21556000001</v>
      </c>
      <c r="O96" s="24">
        <v>0.4</v>
      </c>
      <c r="P96" s="19">
        <f>F96*O96</f>
        <v>7078.8</v>
      </c>
      <c r="Q96" s="22"/>
      <c r="R96" s="21">
        <f>N96+P96</f>
        <v>109606.01556000001</v>
      </c>
      <c r="S96" s="18">
        <v>1.25</v>
      </c>
      <c r="T96" s="19">
        <f>R96*S96</f>
        <v>137007.51945000002</v>
      </c>
      <c r="U96" s="144"/>
      <c r="V96" s="19">
        <f>T96</f>
        <v>137007.51945000002</v>
      </c>
      <c r="W96" s="18">
        <v>1</v>
      </c>
      <c r="X96" s="19">
        <f>J96</f>
        <v>93206.55960000001</v>
      </c>
      <c r="Y96" s="1"/>
      <c r="Z96" s="1"/>
      <c r="AA96" s="1"/>
    </row>
    <row r="97" spans="1:24" ht="23.25" customHeight="1">
      <c r="A97" s="17">
        <v>94</v>
      </c>
      <c r="B97" s="287" t="s">
        <v>389</v>
      </c>
      <c r="C97" s="11" t="s">
        <v>163</v>
      </c>
      <c r="D97" s="17"/>
      <c r="E97" s="17"/>
      <c r="F97" s="21">
        <v>17697</v>
      </c>
      <c r="G97" s="22">
        <v>3.12</v>
      </c>
      <c r="H97" s="22" t="s">
        <v>37</v>
      </c>
      <c r="I97" s="21">
        <f t="shared" si="34"/>
        <v>55214.64</v>
      </c>
      <c r="J97" s="21">
        <f t="shared" si="29"/>
        <v>94417.0344</v>
      </c>
      <c r="K97" s="21">
        <f t="shared" si="30"/>
        <v>103858.73784000002</v>
      </c>
      <c r="L97" s="22"/>
      <c r="M97" s="21">
        <f aca="true" t="shared" si="40" ref="M97:M110">F97*L97</f>
        <v>0</v>
      </c>
      <c r="N97" s="21">
        <f aca="true" t="shared" si="41" ref="N97:N110">K97+M97</f>
        <v>103858.73784000002</v>
      </c>
      <c r="O97" s="24">
        <v>0.4</v>
      </c>
      <c r="P97" s="19">
        <f aca="true" t="shared" si="42" ref="P97:P110">F97*O97</f>
        <v>7078.8</v>
      </c>
      <c r="Q97" s="22"/>
      <c r="R97" s="21">
        <f aca="true" t="shared" si="43" ref="R97:R110">N97+P97</f>
        <v>110937.53784000002</v>
      </c>
      <c r="S97" s="56">
        <v>1</v>
      </c>
      <c r="T97" s="19">
        <f aca="true" t="shared" si="44" ref="T97:T106">R97*S97</f>
        <v>110937.53784000002</v>
      </c>
      <c r="U97" s="144"/>
      <c r="V97" s="19">
        <f>T97*S97</f>
        <v>110937.53784000002</v>
      </c>
      <c r="W97" s="18">
        <v>1</v>
      </c>
      <c r="X97" s="19">
        <f aca="true" t="shared" si="45" ref="X97:X110">J97</f>
        <v>94417.0344</v>
      </c>
    </row>
    <row r="98" spans="1:24" ht="23.25" customHeight="1">
      <c r="A98" s="242"/>
      <c r="B98" s="287" t="s">
        <v>389</v>
      </c>
      <c r="C98" s="328" t="s">
        <v>163</v>
      </c>
      <c r="D98" s="17"/>
      <c r="E98" s="329"/>
      <c r="F98" s="21">
        <v>17697</v>
      </c>
      <c r="G98" s="22">
        <v>3.12</v>
      </c>
      <c r="H98" s="22" t="s">
        <v>37</v>
      </c>
      <c r="I98" s="21">
        <f>F98*G98</f>
        <v>55214.64</v>
      </c>
      <c r="J98" s="21">
        <f t="shared" si="29"/>
        <v>94417.0344</v>
      </c>
      <c r="K98" s="21">
        <f>J98*1.1</f>
        <v>103858.73784000002</v>
      </c>
      <c r="L98" s="22"/>
      <c r="M98" s="21">
        <f>F98*L98</f>
        <v>0</v>
      </c>
      <c r="N98" s="21">
        <f>K98+M98</f>
        <v>103858.73784000002</v>
      </c>
      <c r="O98" s="24">
        <v>0.4</v>
      </c>
      <c r="P98" s="19">
        <f>F98*O98</f>
        <v>7078.8</v>
      </c>
      <c r="Q98" s="22"/>
      <c r="R98" s="21">
        <f>N98+P98</f>
        <v>110937.53784000002</v>
      </c>
      <c r="S98" s="56">
        <v>1.25</v>
      </c>
      <c r="T98" s="19">
        <f>R98*S98</f>
        <v>138671.92230000003</v>
      </c>
      <c r="U98" s="144"/>
      <c r="V98" s="19">
        <f>T98*S98</f>
        <v>173339.90287500003</v>
      </c>
      <c r="W98" s="18">
        <v>1</v>
      </c>
      <c r="X98" s="19">
        <v>94417</v>
      </c>
    </row>
    <row r="99" spans="1:24" ht="23.25" customHeight="1">
      <c r="A99" s="242">
        <v>96</v>
      </c>
      <c r="B99" s="287" t="s">
        <v>389</v>
      </c>
      <c r="C99" s="11" t="s">
        <v>217</v>
      </c>
      <c r="D99" s="17"/>
      <c r="E99" s="17"/>
      <c r="F99" s="21">
        <v>17697</v>
      </c>
      <c r="G99" s="18">
        <v>3.22</v>
      </c>
      <c r="H99" s="22" t="s">
        <v>37</v>
      </c>
      <c r="I99" s="21">
        <f t="shared" si="34"/>
        <v>56984.340000000004</v>
      </c>
      <c r="J99" s="21">
        <f t="shared" si="29"/>
        <v>97443.22140000001</v>
      </c>
      <c r="K99" s="21">
        <f t="shared" si="30"/>
        <v>107187.54354000001</v>
      </c>
      <c r="L99" s="22"/>
      <c r="M99" s="21">
        <f t="shared" si="40"/>
        <v>0</v>
      </c>
      <c r="N99" s="21">
        <f t="shared" si="41"/>
        <v>107187.54354000001</v>
      </c>
      <c r="O99" s="24">
        <v>0.4</v>
      </c>
      <c r="P99" s="19">
        <f t="shared" si="42"/>
        <v>7078.8</v>
      </c>
      <c r="Q99" s="22"/>
      <c r="R99" s="21">
        <f t="shared" si="43"/>
        <v>114266.34354000002</v>
      </c>
      <c r="S99" s="18">
        <v>1.5</v>
      </c>
      <c r="T99" s="19">
        <f t="shared" si="44"/>
        <v>171399.51531000002</v>
      </c>
      <c r="U99" s="144"/>
      <c r="V99" s="19">
        <f aca="true" t="shared" si="46" ref="V99:V110">T99*S99</f>
        <v>257099.272965</v>
      </c>
      <c r="W99" s="18">
        <v>1</v>
      </c>
      <c r="X99" s="19">
        <f t="shared" si="45"/>
        <v>97443.22140000001</v>
      </c>
    </row>
    <row r="100" spans="1:24" ht="24" customHeight="1">
      <c r="A100" s="242">
        <v>97</v>
      </c>
      <c r="B100" s="287" t="s">
        <v>389</v>
      </c>
      <c r="C100" s="61" t="s">
        <v>210</v>
      </c>
      <c r="D100" s="17"/>
      <c r="E100" s="17"/>
      <c r="F100" s="21">
        <v>17697</v>
      </c>
      <c r="G100" s="18">
        <v>3.16</v>
      </c>
      <c r="H100" s="22" t="s">
        <v>37</v>
      </c>
      <c r="I100" s="21">
        <f t="shared" si="34"/>
        <v>55922.520000000004</v>
      </c>
      <c r="J100" s="21">
        <f t="shared" si="29"/>
        <v>95627.5092</v>
      </c>
      <c r="K100" s="21">
        <f t="shared" si="30"/>
        <v>105190.26012</v>
      </c>
      <c r="L100" s="22"/>
      <c r="M100" s="21">
        <f t="shared" si="40"/>
        <v>0</v>
      </c>
      <c r="N100" s="21">
        <f t="shared" si="41"/>
        <v>105190.26012</v>
      </c>
      <c r="O100" s="24">
        <v>0.4</v>
      </c>
      <c r="P100" s="19">
        <f t="shared" si="42"/>
        <v>7078.8</v>
      </c>
      <c r="Q100" s="22"/>
      <c r="R100" s="21">
        <f t="shared" si="43"/>
        <v>112269.06012000001</v>
      </c>
      <c r="S100" s="18">
        <v>1</v>
      </c>
      <c r="T100" s="19">
        <f t="shared" si="44"/>
        <v>112269.06012000001</v>
      </c>
      <c r="U100" s="144"/>
      <c r="V100" s="19">
        <f t="shared" si="46"/>
        <v>112269.06012000001</v>
      </c>
      <c r="W100" s="18">
        <v>1</v>
      </c>
      <c r="X100" s="19">
        <f t="shared" si="45"/>
        <v>95627.5092</v>
      </c>
    </row>
    <row r="101" spans="1:24" ht="23.25" customHeight="1">
      <c r="A101" s="242">
        <v>98</v>
      </c>
      <c r="B101" s="287" t="s">
        <v>389</v>
      </c>
      <c r="C101" s="61" t="s">
        <v>170</v>
      </c>
      <c r="D101" s="17"/>
      <c r="E101" s="17"/>
      <c r="F101" s="21">
        <v>17697</v>
      </c>
      <c r="G101" s="18">
        <v>3.01</v>
      </c>
      <c r="H101" s="22" t="s">
        <v>37</v>
      </c>
      <c r="I101" s="21">
        <f t="shared" si="34"/>
        <v>53267.969999999994</v>
      </c>
      <c r="J101" s="21">
        <f t="shared" si="29"/>
        <v>91088.22869999999</v>
      </c>
      <c r="K101" s="21">
        <f t="shared" si="30"/>
        <v>100197.05157</v>
      </c>
      <c r="L101" s="22"/>
      <c r="M101" s="21">
        <f t="shared" si="40"/>
        <v>0</v>
      </c>
      <c r="N101" s="21">
        <f t="shared" si="41"/>
        <v>100197.05157</v>
      </c>
      <c r="O101" s="24">
        <v>0.4</v>
      </c>
      <c r="P101" s="19">
        <f>F101*O101</f>
        <v>7078.8</v>
      </c>
      <c r="Q101" s="22"/>
      <c r="R101" s="21">
        <f>N101+P101</f>
        <v>107275.85157</v>
      </c>
      <c r="S101" s="18">
        <v>1</v>
      </c>
      <c r="T101" s="19">
        <f>R101*S101</f>
        <v>107275.85157</v>
      </c>
      <c r="U101" s="144"/>
      <c r="V101" s="19">
        <f>T101*S101</f>
        <v>107275.85157</v>
      </c>
      <c r="W101" s="18">
        <v>1</v>
      </c>
      <c r="X101" s="19">
        <f t="shared" si="45"/>
        <v>91088.22869999999</v>
      </c>
    </row>
    <row r="102" spans="1:24" ht="23.25" customHeight="1">
      <c r="A102" s="242">
        <v>99</v>
      </c>
      <c r="B102" s="287" t="s">
        <v>389</v>
      </c>
      <c r="C102" s="11" t="s">
        <v>208</v>
      </c>
      <c r="D102" s="17"/>
      <c r="E102" s="17"/>
      <c r="F102" s="21">
        <v>17697</v>
      </c>
      <c r="G102" s="18">
        <v>3.16</v>
      </c>
      <c r="H102" s="22" t="s">
        <v>37</v>
      </c>
      <c r="I102" s="21">
        <f t="shared" si="34"/>
        <v>55922.520000000004</v>
      </c>
      <c r="J102" s="21">
        <f t="shared" si="29"/>
        <v>95627.5092</v>
      </c>
      <c r="K102" s="21">
        <f t="shared" si="30"/>
        <v>105190.26012</v>
      </c>
      <c r="L102" s="22"/>
      <c r="M102" s="21">
        <f t="shared" si="40"/>
        <v>0</v>
      </c>
      <c r="N102" s="21">
        <f t="shared" si="41"/>
        <v>105190.26012</v>
      </c>
      <c r="O102" s="24">
        <v>0.4</v>
      </c>
      <c r="P102" s="19">
        <f t="shared" si="42"/>
        <v>7078.8</v>
      </c>
      <c r="Q102" s="22"/>
      <c r="R102" s="21">
        <f t="shared" si="43"/>
        <v>112269.06012000001</v>
      </c>
      <c r="S102" s="18">
        <v>1.25</v>
      </c>
      <c r="T102" s="19">
        <f t="shared" si="44"/>
        <v>140336.32515000002</v>
      </c>
      <c r="U102" s="144"/>
      <c r="V102" s="19">
        <f t="shared" si="46"/>
        <v>175420.40643750003</v>
      </c>
      <c r="W102" s="18">
        <v>1</v>
      </c>
      <c r="X102" s="19">
        <f t="shared" si="45"/>
        <v>95627.5092</v>
      </c>
    </row>
    <row r="103" spans="1:24" ht="23.25" customHeight="1">
      <c r="A103" s="242">
        <v>100</v>
      </c>
      <c r="B103" s="287" t="s">
        <v>389</v>
      </c>
      <c r="C103" s="11" t="s">
        <v>171</v>
      </c>
      <c r="D103" s="17"/>
      <c r="E103" s="17"/>
      <c r="F103" s="21">
        <v>17697</v>
      </c>
      <c r="G103" s="18">
        <v>3.08</v>
      </c>
      <c r="H103" s="22" t="s">
        <v>37</v>
      </c>
      <c r="I103" s="21">
        <f t="shared" si="34"/>
        <v>54506.76</v>
      </c>
      <c r="J103" s="21">
        <f t="shared" si="29"/>
        <v>93206.55960000001</v>
      </c>
      <c r="K103" s="21">
        <f t="shared" si="30"/>
        <v>102527.21556000001</v>
      </c>
      <c r="L103" s="22"/>
      <c r="M103" s="21">
        <f t="shared" si="40"/>
        <v>0</v>
      </c>
      <c r="N103" s="21">
        <f t="shared" si="41"/>
        <v>102527.21556000001</v>
      </c>
      <c r="O103" s="24">
        <v>0.4</v>
      </c>
      <c r="P103" s="19">
        <f t="shared" si="42"/>
        <v>7078.8</v>
      </c>
      <c r="Q103" s="22"/>
      <c r="R103" s="21">
        <f t="shared" si="43"/>
        <v>109606.01556000001</v>
      </c>
      <c r="S103" s="18">
        <v>1</v>
      </c>
      <c r="T103" s="19">
        <f t="shared" si="44"/>
        <v>109606.01556000001</v>
      </c>
      <c r="U103" s="144"/>
      <c r="V103" s="19">
        <f t="shared" si="46"/>
        <v>109606.01556000001</v>
      </c>
      <c r="W103" s="18">
        <v>1</v>
      </c>
      <c r="X103" s="19">
        <f t="shared" si="45"/>
        <v>93206.55960000001</v>
      </c>
    </row>
    <row r="104" spans="1:24" ht="23.25" customHeight="1">
      <c r="A104" s="242">
        <v>101</v>
      </c>
      <c r="B104" s="287" t="s">
        <v>389</v>
      </c>
      <c r="C104" s="11" t="s">
        <v>164</v>
      </c>
      <c r="D104" s="17"/>
      <c r="E104" s="17"/>
      <c r="F104" s="21">
        <v>17697</v>
      </c>
      <c r="G104" s="18">
        <v>3.16</v>
      </c>
      <c r="H104" s="22" t="s">
        <v>37</v>
      </c>
      <c r="I104" s="21">
        <f t="shared" si="34"/>
        <v>55922.520000000004</v>
      </c>
      <c r="J104" s="21">
        <f t="shared" si="29"/>
        <v>95627.5092</v>
      </c>
      <c r="K104" s="21">
        <f t="shared" si="30"/>
        <v>105190.26012</v>
      </c>
      <c r="L104" s="22"/>
      <c r="M104" s="21">
        <f t="shared" si="40"/>
        <v>0</v>
      </c>
      <c r="N104" s="21">
        <f t="shared" si="41"/>
        <v>105190.26012</v>
      </c>
      <c r="O104" s="24">
        <v>0.4</v>
      </c>
      <c r="P104" s="19">
        <f t="shared" si="42"/>
        <v>7078.8</v>
      </c>
      <c r="Q104" s="22"/>
      <c r="R104" s="21">
        <f t="shared" si="43"/>
        <v>112269.06012000001</v>
      </c>
      <c r="S104" s="18">
        <v>1.5</v>
      </c>
      <c r="T104" s="19">
        <f t="shared" si="44"/>
        <v>168403.59018</v>
      </c>
      <c r="U104" s="144"/>
      <c r="V104" s="19">
        <f t="shared" si="46"/>
        <v>252605.38527</v>
      </c>
      <c r="W104" s="18">
        <v>1</v>
      </c>
      <c r="X104" s="19">
        <f t="shared" si="45"/>
        <v>95627.5092</v>
      </c>
    </row>
    <row r="105" spans="1:24" ht="23.25" customHeight="1">
      <c r="A105" s="242">
        <v>102</v>
      </c>
      <c r="B105" s="287" t="s">
        <v>389</v>
      </c>
      <c r="C105" s="11" t="s">
        <v>171</v>
      </c>
      <c r="D105" s="17"/>
      <c r="E105" s="17"/>
      <c r="F105" s="21">
        <v>17697</v>
      </c>
      <c r="G105" s="18">
        <v>3.08</v>
      </c>
      <c r="H105" s="22" t="s">
        <v>37</v>
      </c>
      <c r="I105" s="21">
        <f t="shared" si="34"/>
        <v>54506.76</v>
      </c>
      <c r="J105" s="21">
        <f t="shared" si="29"/>
        <v>93206.55960000001</v>
      </c>
      <c r="K105" s="21">
        <f t="shared" si="30"/>
        <v>102527.21556000001</v>
      </c>
      <c r="L105" s="22"/>
      <c r="M105" s="21">
        <f t="shared" si="40"/>
        <v>0</v>
      </c>
      <c r="N105" s="21">
        <f t="shared" si="41"/>
        <v>102527.21556000001</v>
      </c>
      <c r="O105" s="24">
        <v>0.4</v>
      </c>
      <c r="P105" s="19">
        <f t="shared" si="42"/>
        <v>7078.8</v>
      </c>
      <c r="Q105" s="22"/>
      <c r="R105" s="21">
        <f t="shared" si="43"/>
        <v>109606.01556000001</v>
      </c>
      <c r="S105" s="18">
        <v>1</v>
      </c>
      <c r="T105" s="19">
        <f t="shared" si="44"/>
        <v>109606.01556000001</v>
      </c>
      <c r="U105" s="144"/>
      <c r="V105" s="19">
        <f t="shared" si="46"/>
        <v>109606.01556000001</v>
      </c>
      <c r="W105" s="18">
        <v>1</v>
      </c>
      <c r="X105" s="19">
        <f t="shared" si="45"/>
        <v>93206.55960000001</v>
      </c>
    </row>
    <row r="106" spans="1:24" ht="23.25" customHeight="1">
      <c r="A106" s="17">
        <v>103</v>
      </c>
      <c r="B106" s="287" t="s">
        <v>389</v>
      </c>
      <c r="C106" s="11" t="s">
        <v>171</v>
      </c>
      <c r="D106" s="17"/>
      <c r="E106" s="17"/>
      <c r="F106" s="21">
        <v>17697</v>
      </c>
      <c r="G106" s="18">
        <v>3.08</v>
      </c>
      <c r="H106" s="22" t="s">
        <v>37</v>
      </c>
      <c r="I106" s="21">
        <f t="shared" si="34"/>
        <v>54506.76</v>
      </c>
      <c r="J106" s="21">
        <f t="shared" si="29"/>
        <v>93206.55960000001</v>
      </c>
      <c r="K106" s="21">
        <f t="shared" si="30"/>
        <v>102527.21556000001</v>
      </c>
      <c r="L106" s="22"/>
      <c r="M106" s="21">
        <f t="shared" si="40"/>
        <v>0</v>
      </c>
      <c r="N106" s="21">
        <f t="shared" si="41"/>
        <v>102527.21556000001</v>
      </c>
      <c r="O106" s="24">
        <v>0.4</v>
      </c>
      <c r="P106" s="19">
        <f t="shared" si="42"/>
        <v>7078.8</v>
      </c>
      <c r="Q106" s="22"/>
      <c r="R106" s="21">
        <f t="shared" si="43"/>
        <v>109606.01556000001</v>
      </c>
      <c r="S106" s="18">
        <v>1.25</v>
      </c>
      <c r="T106" s="19">
        <f t="shared" si="44"/>
        <v>137007.51945000002</v>
      </c>
      <c r="U106" s="144"/>
      <c r="V106" s="19">
        <f t="shared" si="46"/>
        <v>171259.39931250003</v>
      </c>
      <c r="W106" s="18">
        <v>1</v>
      </c>
      <c r="X106" s="19">
        <f t="shared" si="45"/>
        <v>93206.55960000001</v>
      </c>
    </row>
    <row r="107" spans="1:24" ht="23.25" customHeight="1">
      <c r="A107" s="242">
        <v>104</v>
      </c>
      <c r="B107" s="287" t="s">
        <v>389</v>
      </c>
      <c r="C107" s="11" t="s">
        <v>208</v>
      </c>
      <c r="D107" s="17"/>
      <c r="E107" s="17"/>
      <c r="F107" s="21">
        <v>17697</v>
      </c>
      <c r="G107" s="18">
        <v>3.16</v>
      </c>
      <c r="H107" s="22" t="s">
        <v>37</v>
      </c>
      <c r="I107" s="21">
        <f t="shared" si="34"/>
        <v>55922.520000000004</v>
      </c>
      <c r="J107" s="21">
        <f t="shared" si="29"/>
        <v>95627.5092</v>
      </c>
      <c r="K107" s="21">
        <f t="shared" si="30"/>
        <v>105190.26012</v>
      </c>
      <c r="L107" s="22"/>
      <c r="M107" s="21">
        <f t="shared" si="40"/>
        <v>0</v>
      </c>
      <c r="N107" s="21">
        <f t="shared" si="41"/>
        <v>105190.26012</v>
      </c>
      <c r="O107" s="24">
        <v>0.4</v>
      </c>
      <c r="P107" s="19">
        <f t="shared" si="42"/>
        <v>7078.8</v>
      </c>
      <c r="Q107" s="22"/>
      <c r="R107" s="21">
        <f t="shared" si="43"/>
        <v>112269.06012000001</v>
      </c>
      <c r="S107" s="18">
        <v>1</v>
      </c>
      <c r="T107" s="19">
        <f>R107*S107</f>
        <v>112269.06012000001</v>
      </c>
      <c r="U107" s="144"/>
      <c r="V107" s="19">
        <f t="shared" si="46"/>
        <v>112269.06012000001</v>
      </c>
      <c r="W107" s="18">
        <v>1</v>
      </c>
      <c r="X107" s="19">
        <f t="shared" si="45"/>
        <v>95627.5092</v>
      </c>
    </row>
    <row r="108" spans="1:24" ht="23.25" customHeight="1">
      <c r="A108" s="242">
        <v>105</v>
      </c>
      <c r="B108" s="287" t="s">
        <v>389</v>
      </c>
      <c r="C108" s="11" t="s">
        <v>149</v>
      </c>
      <c r="D108" s="17"/>
      <c r="E108" s="17"/>
      <c r="F108" s="21">
        <v>17697</v>
      </c>
      <c r="G108" s="18">
        <v>3.04</v>
      </c>
      <c r="H108" s="22" t="s">
        <v>37</v>
      </c>
      <c r="I108" s="21">
        <f>F108*G108</f>
        <v>53798.88</v>
      </c>
      <c r="J108" s="21">
        <f t="shared" si="29"/>
        <v>91996.0848</v>
      </c>
      <c r="K108" s="21">
        <f t="shared" si="30"/>
        <v>101195.69328</v>
      </c>
      <c r="L108" s="22"/>
      <c r="M108" s="21">
        <f>F108*L108</f>
        <v>0</v>
      </c>
      <c r="N108" s="21">
        <f>K108+M108</f>
        <v>101195.69328</v>
      </c>
      <c r="O108" s="24">
        <v>0.4</v>
      </c>
      <c r="P108" s="19">
        <f>F108*O108</f>
        <v>7078.8</v>
      </c>
      <c r="Q108" s="22"/>
      <c r="R108" s="21">
        <f>N108+P108</f>
        <v>108274.49328000001</v>
      </c>
      <c r="S108" s="18">
        <v>1</v>
      </c>
      <c r="T108" s="19">
        <f>R108*S108</f>
        <v>108274.49328000001</v>
      </c>
      <c r="U108" s="144"/>
      <c r="V108" s="19">
        <f t="shared" si="46"/>
        <v>108274.49328000001</v>
      </c>
      <c r="W108" s="18">
        <v>1</v>
      </c>
      <c r="X108" s="19">
        <f t="shared" si="45"/>
        <v>91996.0848</v>
      </c>
    </row>
    <row r="109" spans="1:24" ht="23.25" customHeight="1">
      <c r="A109" s="242"/>
      <c r="B109" s="287" t="s">
        <v>389</v>
      </c>
      <c r="C109" s="11" t="s">
        <v>168</v>
      </c>
      <c r="D109" s="17"/>
      <c r="E109" s="17"/>
      <c r="F109" s="21">
        <v>17697</v>
      </c>
      <c r="G109" s="18">
        <v>3.04</v>
      </c>
      <c r="H109" s="22" t="s">
        <v>37</v>
      </c>
      <c r="I109" s="21">
        <f>F109*G109</f>
        <v>53798.88</v>
      </c>
      <c r="J109" s="21">
        <f>I109*1.71</f>
        <v>91996.0848</v>
      </c>
      <c r="K109" s="21">
        <f>J109*1.1</f>
        <v>101195.69328</v>
      </c>
      <c r="L109" s="22"/>
      <c r="M109" s="21">
        <f>F109*L109</f>
        <v>0</v>
      </c>
      <c r="N109" s="21">
        <f>K109+M109</f>
        <v>101195.69328</v>
      </c>
      <c r="O109" s="24">
        <v>1.4</v>
      </c>
      <c r="P109" s="19">
        <f>F109*O109</f>
        <v>24775.8</v>
      </c>
      <c r="Q109" s="22"/>
      <c r="R109" s="21">
        <f>N109+P109</f>
        <v>125971.49328000001</v>
      </c>
      <c r="S109" s="18">
        <v>1.5</v>
      </c>
      <c r="T109" s="19">
        <f>R109*S109</f>
        <v>188957.23992000002</v>
      </c>
      <c r="U109" s="144"/>
      <c r="V109" s="19">
        <f>T109*S109</f>
        <v>283435.85988</v>
      </c>
      <c r="W109" s="18">
        <v>1</v>
      </c>
      <c r="X109" s="19">
        <f>J109</f>
        <v>91996.0848</v>
      </c>
    </row>
    <row r="110" spans="1:24" ht="23.25" customHeight="1">
      <c r="A110" s="242">
        <v>106</v>
      </c>
      <c r="B110" s="287" t="s">
        <v>389</v>
      </c>
      <c r="C110" s="11">
        <v>0</v>
      </c>
      <c r="D110" s="17"/>
      <c r="E110" s="17"/>
      <c r="F110" s="21">
        <v>17697</v>
      </c>
      <c r="G110" s="18">
        <v>2.95</v>
      </c>
      <c r="H110" s="22" t="s">
        <v>37</v>
      </c>
      <c r="I110" s="21">
        <f t="shared" si="34"/>
        <v>52206.15</v>
      </c>
      <c r="J110" s="21">
        <f t="shared" si="29"/>
        <v>89272.5165</v>
      </c>
      <c r="K110" s="21">
        <f t="shared" si="30"/>
        <v>98199.76815</v>
      </c>
      <c r="L110" s="22"/>
      <c r="M110" s="21">
        <f t="shared" si="40"/>
        <v>0</v>
      </c>
      <c r="N110" s="21">
        <f t="shared" si="41"/>
        <v>98199.76815</v>
      </c>
      <c r="O110" s="24">
        <v>0.4</v>
      </c>
      <c r="P110" s="19">
        <f t="shared" si="42"/>
        <v>7078.8</v>
      </c>
      <c r="Q110" s="22"/>
      <c r="R110" s="21">
        <f t="shared" si="43"/>
        <v>105278.56815</v>
      </c>
      <c r="S110" s="18">
        <v>1</v>
      </c>
      <c r="T110" s="19">
        <f>R110*S110</f>
        <v>105278.56815</v>
      </c>
      <c r="U110" s="144"/>
      <c r="V110" s="19">
        <f t="shared" si="46"/>
        <v>105278.56815</v>
      </c>
      <c r="W110" s="18">
        <v>1</v>
      </c>
      <c r="X110" s="19">
        <f t="shared" si="45"/>
        <v>89272.5165</v>
      </c>
    </row>
    <row r="111" spans="1:26" ht="23.25" customHeight="1">
      <c r="A111" s="17"/>
      <c r="B111" s="27" t="s">
        <v>396</v>
      </c>
      <c r="C111" s="18"/>
      <c r="D111" s="17"/>
      <c r="E111" s="17"/>
      <c r="F111" s="17"/>
      <c r="G111" s="17"/>
      <c r="H111" s="17"/>
      <c r="I111" s="21">
        <f t="shared" si="34"/>
        <v>0</v>
      </c>
      <c r="J111" s="21">
        <f t="shared" si="29"/>
        <v>0</v>
      </c>
      <c r="K111" s="21">
        <f t="shared" si="30"/>
        <v>0</v>
      </c>
      <c r="L111" s="17"/>
      <c r="M111" s="17"/>
      <c r="N111" s="17"/>
      <c r="O111" s="17"/>
      <c r="P111" s="17"/>
      <c r="Q111" s="17"/>
      <c r="R111" s="17"/>
      <c r="S111" s="34">
        <f>SUM(S95:S110)</f>
        <v>18.5</v>
      </c>
      <c r="T111" s="20">
        <f>SUM(T95:T110)</f>
        <v>2068237.7718000005</v>
      </c>
      <c r="U111" s="34">
        <f>SUM(U96:U110)</f>
        <v>0</v>
      </c>
      <c r="V111" s="20">
        <f>SUM(V95:V110)</f>
        <v>2436621.8862300003</v>
      </c>
      <c r="W111" s="20">
        <f>SUM(W95:W110)</f>
        <v>16</v>
      </c>
      <c r="X111" s="20">
        <f>SUM(X95:X110)</f>
        <v>1500383.4802</v>
      </c>
      <c r="Y111" s="34"/>
      <c r="Z111" s="34"/>
    </row>
    <row r="112" spans="3:24" ht="12.75">
      <c r="C112" s="1"/>
      <c r="I112" s="21">
        <f t="shared" si="34"/>
        <v>0</v>
      </c>
      <c r="J112" s="21">
        <f t="shared" si="29"/>
        <v>0</v>
      </c>
      <c r="K112" s="21">
        <f t="shared" si="30"/>
        <v>0</v>
      </c>
      <c r="T112" s="2"/>
      <c r="U112" s="220"/>
      <c r="V112" s="2"/>
      <c r="X112" s="2"/>
    </row>
    <row r="113" spans="1:24" ht="13.5">
      <c r="A113" s="17"/>
      <c r="B113" s="68" t="s">
        <v>390</v>
      </c>
      <c r="C113" s="18"/>
      <c r="D113" s="17"/>
      <c r="E113" s="17"/>
      <c r="F113" s="22"/>
      <c r="G113" s="22"/>
      <c r="H113" s="22"/>
      <c r="I113" s="21">
        <f t="shared" si="34"/>
        <v>0</v>
      </c>
      <c r="J113" s="21">
        <f t="shared" si="29"/>
        <v>0</v>
      </c>
      <c r="K113" s="21">
        <f t="shared" si="30"/>
        <v>0</v>
      </c>
      <c r="L113" s="22"/>
      <c r="M113" s="21">
        <f aca="true" t="shared" si="47" ref="M113:M118">F113*L113</f>
        <v>0</v>
      </c>
      <c r="N113" s="21">
        <f aca="true" t="shared" si="48" ref="N113:N118">K113+M113</f>
        <v>0</v>
      </c>
      <c r="O113" s="22"/>
      <c r="P113" s="19"/>
      <c r="Q113" s="22"/>
      <c r="R113" s="21"/>
      <c r="S113" s="57"/>
      <c r="T113" s="117"/>
      <c r="U113" s="146"/>
      <c r="V113" s="117"/>
      <c r="W113" s="57"/>
      <c r="X113" s="117"/>
    </row>
    <row r="114" spans="1:24" s="66" customFormat="1" ht="33.75">
      <c r="A114" s="63">
        <v>107</v>
      </c>
      <c r="B114" s="235" t="s">
        <v>391</v>
      </c>
      <c r="C114" s="11" t="s">
        <v>208</v>
      </c>
      <c r="D114" s="63"/>
      <c r="E114" s="63"/>
      <c r="F114" s="21">
        <v>17697</v>
      </c>
      <c r="G114" s="22">
        <v>3.57</v>
      </c>
      <c r="H114" s="22" t="s">
        <v>35</v>
      </c>
      <c r="I114" s="21">
        <f t="shared" si="34"/>
        <v>63178.28999999999</v>
      </c>
      <c r="J114" s="21">
        <f t="shared" si="29"/>
        <v>108034.87589999998</v>
      </c>
      <c r="K114" s="21">
        <f t="shared" si="30"/>
        <v>118838.36348999999</v>
      </c>
      <c r="L114" s="22"/>
      <c r="M114" s="21">
        <f t="shared" si="47"/>
        <v>0</v>
      </c>
      <c r="N114" s="21">
        <f t="shared" si="48"/>
        <v>118838.36348999999</v>
      </c>
      <c r="O114" s="22"/>
      <c r="P114" s="22"/>
      <c r="Q114" s="22"/>
      <c r="R114" s="21">
        <f aca="true" t="shared" si="49" ref="R114:R119">N114+P114</f>
        <v>118838.36348999999</v>
      </c>
      <c r="S114" s="320">
        <v>1.75</v>
      </c>
      <c r="T114" s="19">
        <f aca="true" t="shared" si="50" ref="T114:T121">R114*S114</f>
        <v>207967.13610749997</v>
      </c>
      <c r="U114" s="144"/>
      <c r="V114" s="19">
        <v>207697</v>
      </c>
      <c r="W114" s="64">
        <v>1</v>
      </c>
      <c r="X114" s="19">
        <v>108035</v>
      </c>
    </row>
    <row r="115" spans="1:24" s="66" customFormat="1" ht="20.25" customHeight="1">
      <c r="A115" s="63">
        <v>110</v>
      </c>
      <c r="B115" s="235" t="s">
        <v>392</v>
      </c>
      <c r="C115" s="11" t="s">
        <v>187</v>
      </c>
      <c r="D115" s="63"/>
      <c r="E115" s="63"/>
      <c r="F115" s="21">
        <v>17697</v>
      </c>
      <c r="G115" s="18">
        <v>4.59</v>
      </c>
      <c r="H115" s="22" t="s">
        <v>31</v>
      </c>
      <c r="I115" s="21">
        <f t="shared" si="34"/>
        <v>81229.23</v>
      </c>
      <c r="J115" s="21">
        <f t="shared" si="29"/>
        <v>138901.9833</v>
      </c>
      <c r="K115" s="21">
        <f t="shared" si="30"/>
        <v>152792.18163</v>
      </c>
      <c r="L115" s="22"/>
      <c r="M115" s="21">
        <f>F115*L115</f>
        <v>0</v>
      </c>
      <c r="N115" s="21">
        <f>K115+M115</f>
        <v>152792.18163</v>
      </c>
      <c r="O115" s="22"/>
      <c r="P115" s="22"/>
      <c r="Q115" s="22"/>
      <c r="R115" s="21">
        <f t="shared" si="49"/>
        <v>152792.18163</v>
      </c>
      <c r="S115" s="320">
        <v>1.75</v>
      </c>
      <c r="T115" s="19">
        <f t="shared" si="50"/>
        <v>267386.3178525</v>
      </c>
      <c r="U115" s="144"/>
      <c r="V115" s="19">
        <v>267386</v>
      </c>
      <c r="W115" s="64">
        <v>1</v>
      </c>
      <c r="X115" s="19">
        <v>138902</v>
      </c>
    </row>
    <row r="116" spans="1:24" s="66" customFormat="1" ht="23.25" customHeight="1">
      <c r="A116" s="63">
        <v>111</v>
      </c>
      <c r="B116" s="235" t="s">
        <v>393</v>
      </c>
      <c r="C116" s="11" t="s">
        <v>169</v>
      </c>
      <c r="D116" s="63"/>
      <c r="E116" s="63"/>
      <c r="F116" s="21">
        <v>17697</v>
      </c>
      <c r="G116" s="18">
        <v>3.49</v>
      </c>
      <c r="H116" s="22" t="s">
        <v>35</v>
      </c>
      <c r="I116" s="21">
        <f t="shared" si="34"/>
        <v>61762.530000000006</v>
      </c>
      <c r="J116" s="21">
        <f t="shared" si="29"/>
        <v>105613.9263</v>
      </c>
      <c r="K116" s="21">
        <f t="shared" si="30"/>
        <v>116175.31893000002</v>
      </c>
      <c r="L116" s="22"/>
      <c r="M116" s="21">
        <f>F116*L116</f>
        <v>0</v>
      </c>
      <c r="N116" s="21">
        <f>K116+M116</f>
        <v>116175.31893000002</v>
      </c>
      <c r="O116" s="22"/>
      <c r="P116" s="22"/>
      <c r="Q116" s="22"/>
      <c r="R116" s="21">
        <f t="shared" si="49"/>
        <v>116175.31893000002</v>
      </c>
      <c r="S116" s="320">
        <v>1.5</v>
      </c>
      <c r="T116" s="19">
        <f t="shared" si="50"/>
        <v>174262.97839500004</v>
      </c>
      <c r="U116" s="144"/>
      <c r="V116" s="19">
        <f>T116</f>
        <v>174262.97839500004</v>
      </c>
      <c r="W116" s="64">
        <v>1</v>
      </c>
      <c r="X116" s="19">
        <v>105614</v>
      </c>
    </row>
    <row r="117" spans="1:24" s="66" customFormat="1" ht="25.5" customHeight="1">
      <c r="A117" s="63">
        <v>112</v>
      </c>
      <c r="B117" s="235" t="s">
        <v>47</v>
      </c>
      <c r="C117" s="11" t="s">
        <v>169</v>
      </c>
      <c r="D117" s="63"/>
      <c r="E117" s="63"/>
      <c r="F117" s="21">
        <v>17697</v>
      </c>
      <c r="G117" s="22">
        <v>3.78</v>
      </c>
      <c r="H117" s="22" t="s">
        <v>35</v>
      </c>
      <c r="I117" s="21">
        <f t="shared" si="34"/>
        <v>66894.66</v>
      </c>
      <c r="J117" s="21">
        <f t="shared" si="29"/>
        <v>114389.8686</v>
      </c>
      <c r="K117" s="21">
        <f t="shared" si="30"/>
        <v>125828.85546</v>
      </c>
      <c r="L117" s="22"/>
      <c r="M117" s="21">
        <f t="shared" si="47"/>
        <v>0</v>
      </c>
      <c r="N117" s="21">
        <f t="shared" si="48"/>
        <v>125828.85546</v>
      </c>
      <c r="O117" s="22"/>
      <c r="P117" s="22"/>
      <c r="Q117" s="22"/>
      <c r="R117" s="21">
        <f t="shared" si="49"/>
        <v>125828.85546</v>
      </c>
      <c r="S117" s="320">
        <v>1.75</v>
      </c>
      <c r="T117" s="19">
        <f t="shared" si="50"/>
        <v>220200.497055</v>
      </c>
      <c r="U117" s="144"/>
      <c r="V117" s="19">
        <f>T117</f>
        <v>220200.497055</v>
      </c>
      <c r="W117" s="18">
        <v>1</v>
      </c>
      <c r="X117" s="19">
        <f>J117</f>
        <v>114389.8686</v>
      </c>
    </row>
    <row r="118" spans="1:24" s="66" customFormat="1" ht="24" customHeight="1">
      <c r="A118" s="63">
        <v>113</v>
      </c>
      <c r="B118" s="235" t="s">
        <v>97</v>
      </c>
      <c r="C118" s="11" t="s">
        <v>163</v>
      </c>
      <c r="D118" s="63"/>
      <c r="E118" s="63"/>
      <c r="F118" s="21">
        <v>17697</v>
      </c>
      <c r="G118" s="22">
        <v>3.85</v>
      </c>
      <c r="H118" s="22" t="s">
        <v>35</v>
      </c>
      <c r="I118" s="21">
        <f t="shared" si="34"/>
        <v>68133.45</v>
      </c>
      <c r="J118" s="21">
        <f t="shared" si="29"/>
        <v>116508.19949999999</v>
      </c>
      <c r="K118" s="21">
        <f t="shared" si="30"/>
        <v>128159.01944999999</v>
      </c>
      <c r="L118" s="22"/>
      <c r="M118" s="21">
        <f t="shared" si="47"/>
        <v>0</v>
      </c>
      <c r="N118" s="21">
        <f t="shared" si="48"/>
        <v>128159.01944999999</v>
      </c>
      <c r="O118" s="22"/>
      <c r="P118" s="22"/>
      <c r="Q118" s="22"/>
      <c r="R118" s="21">
        <f t="shared" si="49"/>
        <v>128159.01944999999</v>
      </c>
      <c r="S118" s="320">
        <v>1.75</v>
      </c>
      <c r="T118" s="19">
        <f t="shared" si="50"/>
        <v>224278.28403749998</v>
      </c>
      <c r="U118" s="144"/>
      <c r="V118" s="19">
        <f>T118</f>
        <v>224278.28403749998</v>
      </c>
      <c r="W118" s="18">
        <v>1</v>
      </c>
      <c r="X118" s="19">
        <f>J118</f>
        <v>116508.19949999999</v>
      </c>
    </row>
    <row r="119" spans="1:24" s="66" customFormat="1" ht="22.5" customHeight="1">
      <c r="A119" s="241">
        <v>116</v>
      </c>
      <c r="B119" s="235" t="s">
        <v>5</v>
      </c>
      <c r="C119" s="11" t="s">
        <v>163</v>
      </c>
      <c r="D119" s="63"/>
      <c r="E119" s="63"/>
      <c r="F119" s="21">
        <v>17697</v>
      </c>
      <c r="G119" s="22">
        <v>3.85</v>
      </c>
      <c r="H119" s="22" t="s">
        <v>35</v>
      </c>
      <c r="I119" s="21">
        <f t="shared" si="34"/>
        <v>68133.45</v>
      </c>
      <c r="J119" s="21">
        <f t="shared" si="29"/>
        <v>116508.19949999999</v>
      </c>
      <c r="K119" s="21">
        <f t="shared" si="30"/>
        <v>128159.01944999999</v>
      </c>
      <c r="L119" s="22"/>
      <c r="M119" s="21">
        <f>F119*L119</f>
        <v>0</v>
      </c>
      <c r="N119" s="21">
        <f>K119+M119</f>
        <v>128159.01944999999</v>
      </c>
      <c r="O119" s="22"/>
      <c r="P119" s="22"/>
      <c r="Q119" s="22"/>
      <c r="R119" s="21">
        <f t="shared" si="49"/>
        <v>128159.01944999999</v>
      </c>
      <c r="S119" s="320">
        <v>1.25</v>
      </c>
      <c r="T119" s="19">
        <f t="shared" si="50"/>
        <v>160198.7743125</v>
      </c>
      <c r="U119" s="144"/>
      <c r="V119" s="19">
        <f>T119</f>
        <v>160198.7743125</v>
      </c>
      <c r="W119" s="18">
        <v>1</v>
      </c>
      <c r="X119" s="19">
        <f>J119</f>
        <v>116508.19949999999</v>
      </c>
    </row>
    <row r="120" spans="1:24" s="66" customFormat="1" ht="22.5" customHeight="1">
      <c r="A120" s="241"/>
      <c r="B120" s="235" t="s">
        <v>5</v>
      </c>
      <c r="C120" s="11" t="s">
        <v>165</v>
      </c>
      <c r="D120" s="63"/>
      <c r="E120" s="63"/>
      <c r="F120" s="21">
        <v>17697</v>
      </c>
      <c r="G120" s="22">
        <v>3.85</v>
      </c>
      <c r="H120" s="22" t="s">
        <v>112</v>
      </c>
      <c r="I120" s="21">
        <f>F120*G120</f>
        <v>68133.45</v>
      </c>
      <c r="J120" s="21">
        <f>I120*1.71</f>
        <v>116508.19949999999</v>
      </c>
      <c r="K120" s="21">
        <f>J120*1.1</f>
        <v>128159.01944999999</v>
      </c>
      <c r="L120" s="22"/>
      <c r="M120" s="21">
        <f>F120*L120</f>
        <v>0</v>
      </c>
      <c r="N120" s="21">
        <f>K120+M120</f>
        <v>128159.01944999999</v>
      </c>
      <c r="O120" s="22"/>
      <c r="P120" s="22"/>
      <c r="Q120" s="22"/>
      <c r="R120" s="21">
        <f>N120+P120</f>
        <v>128159.01944999999</v>
      </c>
      <c r="S120" s="320">
        <v>0.25</v>
      </c>
      <c r="T120" s="19">
        <f t="shared" si="50"/>
        <v>32039.754862499998</v>
      </c>
      <c r="U120" s="144"/>
      <c r="V120" s="19"/>
      <c r="W120" s="18"/>
      <c r="X120" s="19"/>
    </row>
    <row r="121" spans="1:24" s="66" customFormat="1" ht="22.5" customHeight="1">
      <c r="A121" s="241"/>
      <c r="B121" s="235" t="s">
        <v>394</v>
      </c>
      <c r="C121" s="90" t="s">
        <v>148</v>
      </c>
      <c r="D121" s="63"/>
      <c r="E121" s="63"/>
      <c r="F121" s="21">
        <v>17697</v>
      </c>
      <c r="G121" s="22">
        <v>4.19</v>
      </c>
      <c r="H121" s="22" t="s">
        <v>35</v>
      </c>
      <c r="I121" s="21">
        <f>F121*G121</f>
        <v>74150.43000000001</v>
      </c>
      <c r="J121" s="21">
        <f>I121*1.71</f>
        <v>126797.23530000001</v>
      </c>
      <c r="K121" s="21">
        <f>J121*1.1</f>
        <v>139476.95883000002</v>
      </c>
      <c r="L121" s="22"/>
      <c r="M121" s="21">
        <f>F121*L121</f>
        <v>0</v>
      </c>
      <c r="N121" s="21">
        <f>K121+M121</f>
        <v>139476.95883000002</v>
      </c>
      <c r="O121" s="22"/>
      <c r="P121" s="22"/>
      <c r="Q121" s="22"/>
      <c r="R121" s="21">
        <f>N121+P121</f>
        <v>139476.95883000002</v>
      </c>
      <c r="S121" s="320">
        <v>0.5</v>
      </c>
      <c r="T121" s="19">
        <f t="shared" si="50"/>
        <v>69738.47941500001</v>
      </c>
      <c r="U121" s="144"/>
      <c r="V121" s="19">
        <f>T121</f>
        <v>69738.47941500001</v>
      </c>
      <c r="W121" s="18"/>
      <c r="X121" s="19"/>
    </row>
    <row r="122" spans="1:26" ht="21.75" customHeight="1">
      <c r="A122" s="17"/>
      <c r="B122" s="27" t="s">
        <v>154</v>
      </c>
      <c r="C122" s="11"/>
      <c r="D122" s="17"/>
      <c r="E122" s="17"/>
      <c r="F122" s="21"/>
      <c r="G122" s="18"/>
      <c r="H122" s="22"/>
      <c r="I122" s="21"/>
      <c r="J122" s="21">
        <f t="shared" si="29"/>
        <v>0</v>
      </c>
      <c r="K122" s="21">
        <f t="shared" si="30"/>
        <v>0</v>
      </c>
      <c r="L122" s="22"/>
      <c r="M122" s="21"/>
      <c r="N122" s="21"/>
      <c r="O122" s="22"/>
      <c r="P122" s="22"/>
      <c r="Q122" s="22"/>
      <c r="R122" s="21"/>
      <c r="S122" s="69">
        <f>SUM(S114:S121)</f>
        <v>10.5</v>
      </c>
      <c r="T122" s="123">
        <f>SUM(T114:T119)</f>
        <v>1254293.98776</v>
      </c>
      <c r="U122" s="123">
        <f>SUM(U114:U119)</f>
        <v>0</v>
      </c>
      <c r="V122" s="123">
        <f>SUM(V114:V119)</f>
        <v>1254023.5338</v>
      </c>
      <c r="W122" s="69">
        <f>SUM(W114:W119)</f>
        <v>6</v>
      </c>
      <c r="X122" s="123">
        <f>SUM(X114:X119)</f>
        <v>699957.2676</v>
      </c>
      <c r="Y122" s="69"/>
      <c r="Z122" s="69"/>
    </row>
    <row r="123" spans="1:26" ht="21.75" customHeight="1">
      <c r="A123" s="17"/>
      <c r="B123" s="381" t="s">
        <v>346</v>
      </c>
      <c r="C123" s="382"/>
      <c r="D123" s="382"/>
      <c r="E123" s="383"/>
      <c r="F123" s="21"/>
      <c r="G123" s="18"/>
      <c r="H123" s="22"/>
      <c r="I123" s="21"/>
      <c r="J123" s="21">
        <f t="shared" si="29"/>
        <v>0</v>
      </c>
      <c r="K123" s="21">
        <f t="shared" si="30"/>
        <v>0</v>
      </c>
      <c r="L123" s="22"/>
      <c r="M123" s="21"/>
      <c r="N123" s="21"/>
      <c r="O123" s="22"/>
      <c r="P123" s="22"/>
      <c r="Q123" s="22"/>
      <c r="R123" s="21"/>
      <c r="S123" s="69"/>
      <c r="T123" s="123"/>
      <c r="U123" s="141"/>
      <c r="V123" s="123"/>
      <c r="W123" s="69"/>
      <c r="X123" s="123"/>
      <c r="Y123" s="125"/>
      <c r="Z123" s="125"/>
    </row>
    <row r="124" spans="1:26" ht="21.75" customHeight="1">
      <c r="A124" s="17">
        <v>118</v>
      </c>
      <c r="B124" s="284" t="s">
        <v>374</v>
      </c>
      <c r="C124" s="11" t="s">
        <v>167</v>
      </c>
      <c r="D124" s="22"/>
      <c r="E124" s="17"/>
      <c r="F124" s="21">
        <v>17697</v>
      </c>
      <c r="G124" s="18">
        <v>3.85</v>
      </c>
      <c r="H124" s="22" t="s">
        <v>87</v>
      </c>
      <c r="I124" s="21">
        <f>F124*G124</f>
        <v>68133.45</v>
      </c>
      <c r="J124" s="21">
        <f t="shared" si="29"/>
        <v>116508.19949999999</v>
      </c>
      <c r="K124" s="21">
        <f t="shared" si="30"/>
        <v>128159.01944999999</v>
      </c>
      <c r="L124" s="24"/>
      <c r="M124" s="21">
        <f>F124*L124</f>
        <v>0</v>
      </c>
      <c r="N124" s="21">
        <f>K124+M124</f>
        <v>128159.01944999999</v>
      </c>
      <c r="O124" s="24"/>
      <c r="P124" s="19">
        <f>O124*F124</f>
        <v>0</v>
      </c>
      <c r="Q124" s="22"/>
      <c r="R124" s="21">
        <f>N124+P124</f>
        <v>128159.01944999999</v>
      </c>
      <c r="S124" s="56">
        <v>0.5</v>
      </c>
      <c r="T124" s="19">
        <f>R124*S124</f>
        <v>64079.509724999996</v>
      </c>
      <c r="U124" s="144"/>
      <c r="V124" s="19">
        <f>T124</f>
        <v>64079.509724999996</v>
      </c>
      <c r="W124" s="64"/>
      <c r="X124" s="19">
        <f>I124*W124</f>
        <v>0</v>
      </c>
      <c r="Y124" s="125"/>
      <c r="Z124" s="125"/>
    </row>
    <row r="125" spans="1:26" ht="15" customHeight="1">
      <c r="A125" s="17"/>
      <c r="B125" s="387" t="s">
        <v>395</v>
      </c>
      <c r="C125" s="388"/>
      <c r="D125" s="388"/>
      <c r="E125" s="389"/>
      <c r="F125" s="21"/>
      <c r="G125" s="18"/>
      <c r="H125" s="22"/>
      <c r="I125" s="21"/>
      <c r="J125" s="21">
        <f t="shared" si="29"/>
        <v>0</v>
      </c>
      <c r="K125" s="21">
        <f>J125*1.1</f>
        <v>0</v>
      </c>
      <c r="L125" s="24"/>
      <c r="M125" s="21"/>
      <c r="N125" s="21"/>
      <c r="O125" s="24"/>
      <c r="P125" s="19"/>
      <c r="Q125" s="22"/>
      <c r="R125" s="21"/>
      <c r="S125" s="56"/>
      <c r="T125" s="19"/>
      <c r="U125" s="144"/>
      <c r="V125" s="19"/>
      <c r="W125" s="64"/>
      <c r="X125" s="19"/>
      <c r="Y125" s="125"/>
      <c r="Z125" s="125"/>
    </row>
    <row r="126" spans="1:27" s="148" customFormat="1" ht="21.75" customHeight="1">
      <c r="A126" s="17">
        <v>119</v>
      </c>
      <c r="B126" s="284" t="s">
        <v>24</v>
      </c>
      <c r="C126" s="90" t="s">
        <v>148</v>
      </c>
      <c r="D126" s="338" t="s">
        <v>238</v>
      </c>
      <c r="E126" s="339"/>
      <c r="F126" s="340">
        <v>17697</v>
      </c>
      <c r="G126" s="341">
        <v>4.75</v>
      </c>
      <c r="H126" s="338" t="s">
        <v>42</v>
      </c>
      <c r="I126" s="21">
        <f>F126*G126</f>
        <v>84060.75</v>
      </c>
      <c r="J126" s="21">
        <f t="shared" si="29"/>
        <v>143743.8825</v>
      </c>
      <c r="K126" s="21">
        <f>J126*1.1</f>
        <v>158118.27075000003</v>
      </c>
      <c r="L126" s="338"/>
      <c r="M126" s="340">
        <f>F126*L126</f>
        <v>0</v>
      </c>
      <c r="N126" s="340">
        <f>K126+M126</f>
        <v>158118.27075000003</v>
      </c>
      <c r="O126" s="338"/>
      <c r="P126" s="338"/>
      <c r="Q126" s="338"/>
      <c r="R126" s="340">
        <f>N126+P126</f>
        <v>158118.27075000003</v>
      </c>
      <c r="S126" s="342">
        <v>0.25</v>
      </c>
      <c r="T126" s="19">
        <f>R126*S126</f>
        <v>39529.567687500006</v>
      </c>
      <c r="U126" s="144"/>
      <c r="V126" s="19">
        <f>T126</f>
        <v>39529.567687500006</v>
      </c>
      <c r="W126" s="64">
        <v>0.25</v>
      </c>
      <c r="X126" s="19">
        <f>J126*W126</f>
        <v>35935.970625</v>
      </c>
      <c r="Y126" s="125"/>
      <c r="Z126" s="125"/>
      <c r="AA126" s="1"/>
    </row>
    <row r="127" spans="1:24" ht="12.75">
      <c r="A127" s="17"/>
      <c r="B127" s="17"/>
      <c r="C127" s="18"/>
      <c r="D127" s="17"/>
      <c r="E127" s="27" t="s">
        <v>151</v>
      </c>
      <c r="F127" s="17"/>
      <c r="G127" s="17"/>
      <c r="H127" s="17"/>
      <c r="I127" s="17"/>
      <c r="J127" s="17"/>
      <c r="K127" s="21">
        <f>(I127*10%)+I127</f>
        <v>0</v>
      </c>
      <c r="L127" s="17"/>
      <c r="M127" s="17"/>
      <c r="N127" s="21">
        <f>K127+M127</f>
        <v>0</v>
      </c>
      <c r="O127" s="17"/>
      <c r="P127" s="17"/>
      <c r="Q127" s="17"/>
      <c r="R127" s="17"/>
      <c r="S127" s="25">
        <f aca="true" t="shared" si="51" ref="S127:X127">S14+S27+S93+S111+S122+S124+S126</f>
        <v>108</v>
      </c>
      <c r="T127" s="26">
        <f t="shared" si="51"/>
        <v>12697453.488845004</v>
      </c>
      <c r="U127" s="25">
        <f t="shared" si="51"/>
        <v>30.000020295688927</v>
      </c>
      <c r="V127" s="26">
        <f t="shared" si="51"/>
        <v>10278697.2503575</v>
      </c>
      <c r="W127" s="25">
        <f t="shared" si="51"/>
        <v>80</v>
      </c>
      <c r="X127" s="26">
        <f t="shared" si="51"/>
        <v>8720496.439800002</v>
      </c>
    </row>
    <row r="133" spans="6:15" ht="12.75">
      <c r="F133" s="94" t="s">
        <v>231</v>
      </c>
      <c r="G133" s="94"/>
      <c r="H133" s="108"/>
      <c r="I133" s="94"/>
      <c r="J133" s="94"/>
      <c r="K133" s="94"/>
      <c r="L133" s="94"/>
      <c r="M133" s="94" t="s">
        <v>320</v>
      </c>
      <c r="N133" s="94"/>
      <c r="O133" s="94"/>
    </row>
    <row r="134" spans="6:15" ht="12.75">
      <c r="F134" s="94" t="s">
        <v>321</v>
      </c>
      <c r="G134" s="94"/>
      <c r="H134" s="108"/>
      <c r="I134" s="94"/>
      <c r="J134" s="360"/>
      <c r="K134" s="360"/>
      <c r="L134" s="360"/>
      <c r="M134" s="360" t="s">
        <v>234</v>
      </c>
      <c r="N134" s="360"/>
      <c r="O134" s="360"/>
    </row>
    <row r="135" spans="6:15" ht="12.75">
      <c r="F135" s="94" t="s">
        <v>235</v>
      </c>
      <c r="G135" s="94"/>
      <c r="H135" s="108"/>
      <c r="I135" s="94"/>
      <c r="J135" s="360"/>
      <c r="K135" s="360"/>
      <c r="L135" s="360"/>
      <c r="M135" s="360" t="s">
        <v>236</v>
      </c>
      <c r="N135" s="360"/>
      <c r="O135" s="360"/>
    </row>
    <row r="136" spans="6:15" ht="12.75">
      <c r="F136" s="94" t="s">
        <v>46</v>
      </c>
      <c r="G136" s="94"/>
      <c r="H136" s="108"/>
      <c r="I136" s="94"/>
      <c r="J136" s="361"/>
      <c r="K136" s="361"/>
      <c r="L136" s="361"/>
      <c r="M136" s="361" t="s">
        <v>237</v>
      </c>
      <c r="N136" s="361"/>
      <c r="O136" s="361"/>
    </row>
    <row r="137" spans="6:14" ht="12.75">
      <c r="F137" s="94"/>
      <c r="G137" s="94"/>
      <c r="H137" s="108"/>
      <c r="I137" s="94"/>
      <c r="J137" s="94"/>
      <c r="K137" s="94"/>
      <c r="L137" s="94"/>
      <c r="M137" s="94"/>
      <c r="N137" s="94"/>
    </row>
  </sheetData>
  <sheetProtection/>
  <mergeCells count="31">
    <mergeCell ref="W5:X6"/>
    <mergeCell ref="S5:S7"/>
    <mergeCell ref="T5:T7"/>
    <mergeCell ref="I5:I7"/>
    <mergeCell ref="L5:M6"/>
    <mergeCell ref="Q5:Q7"/>
    <mergeCell ref="R5:R7"/>
    <mergeCell ref="N5:N7"/>
    <mergeCell ref="A5:A7"/>
    <mergeCell ref="B5:B7"/>
    <mergeCell ref="C5:C7"/>
    <mergeCell ref="D5:D7"/>
    <mergeCell ref="E5:E7"/>
    <mergeCell ref="F5:F7"/>
    <mergeCell ref="B1:M1"/>
    <mergeCell ref="G5:G7"/>
    <mergeCell ref="H5:H7"/>
    <mergeCell ref="B15:F15"/>
    <mergeCell ref="B123:E123"/>
    <mergeCell ref="B125:E125"/>
    <mergeCell ref="J5:J7"/>
    <mergeCell ref="M136:O136"/>
    <mergeCell ref="U5:U8"/>
    <mergeCell ref="V5:V8"/>
    <mergeCell ref="K5:K7"/>
    <mergeCell ref="J134:L134"/>
    <mergeCell ref="M134:O134"/>
    <mergeCell ref="M135:O135"/>
    <mergeCell ref="O5:P6"/>
    <mergeCell ref="J135:L135"/>
    <mergeCell ref="J136:L1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Областная 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</dc:creator>
  <cp:keywords/>
  <dc:description/>
  <cp:lastModifiedBy>12</cp:lastModifiedBy>
  <cp:lastPrinted>2023-06-23T09:46:54Z</cp:lastPrinted>
  <dcterms:created xsi:type="dcterms:W3CDTF">2013-02-27T05:27:55Z</dcterms:created>
  <dcterms:modified xsi:type="dcterms:W3CDTF">2024-02-05T11:09:22Z</dcterms:modified>
  <cp:category/>
  <cp:version/>
  <cp:contentType/>
  <cp:contentStatus/>
</cp:coreProperties>
</file>